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490" windowHeight="11010" activeTab="0"/>
  </bookViews>
  <sheets>
    <sheet name="сан3" sheetId="1" r:id="rId1"/>
  </sheets>
  <definedNames/>
  <calcPr fullCalcOnLoad="1"/>
</workbook>
</file>

<file path=xl/comments1.xml><?xml version="1.0" encoding="utf-8"?>
<comments xmlns="http://schemas.openxmlformats.org/spreadsheetml/2006/main">
  <authors>
    <author>Бухгалтер3</author>
  </authors>
  <commentList>
    <comment ref="C180" authorId="0">
      <text>
        <r>
          <rPr>
            <b/>
            <sz val="8"/>
            <rFont val="Tahoma"/>
            <family val="0"/>
          </rPr>
          <t>Бухгалтер3:</t>
        </r>
        <r>
          <rPr>
            <sz val="8"/>
            <rFont val="Tahoma"/>
            <family val="0"/>
          </rPr>
          <t xml:space="preserve">
в т.ч. СК ДПС (оплата принята равной начислениям)</t>
        </r>
      </text>
    </comment>
  </commentList>
</comments>
</file>

<file path=xl/sharedStrings.xml><?xml version="1.0" encoding="utf-8"?>
<sst xmlns="http://schemas.openxmlformats.org/spreadsheetml/2006/main" count="195" uniqueCount="168">
  <si>
    <t>Начислено в квитанции</t>
  </si>
  <si>
    <t>Управление многоквартирным домом</t>
  </si>
  <si>
    <t>Текущий ремонт</t>
  </si>
  <si>
    <t>Уборка и саночистка земельного участка</t>
  </si>
  <si>
    <t>Содержание и ремонт ПЗУ</t>
  </si>
  <si>
    <t>Содержание и ремонт лифтов</t>
  </si>
  <si>
    <t>Эксплуатация общедомовых приборов учета</t>
  </si>
  <si>
    <t>КОММУНАЛЬНЫЕ УСЛУГИ</t>
  </si>
  <si>
    <t>Холодное водоснабжение</t>
  </si>
  <si>
    <t>Водоотведение</t>
  </si>
  <si>
    <t xml:space="preserve">Электроэнергия </t>
  </si>
  <si>
    <t>ПРОЧЕЕ</t>
  </si>
  <si>
    <t>Телетрансляция</t>
  </si>
  <si>
    <t>Содержание ППЗ</t>
  </si>
  <si>
    <t>СОДЕРЖАНИЕ И РЕМОНТ ЖИЛОГО ПОМЕЩЕНИЯ</t>
  </si>
  <si>
    <t>Оплачено</t>
  </si>
  <si>
    <t>Уборка помещений</t>
  </si>
  <si>
    <t>Радио</t>
  </si>
  <si>
    <t>Оборудование д/видеонаблюдения</t>
  </si>
  <si>
    <t>Ремонт монитора (замена адаптера)</t>
  </si>
  <si>
    <t>ТО системы видеонаблюдения</t>
  </si>
  <si>
    <t>Ресурсоснабжающая организация</t>
  </si>
  <si>
    <t>Расходные материалы для ремонта АППЗ</t>
  </si>
  <si>
    <t>Ремонт системы АППЗ интерфейс Мастер</t>
  </si>
  <si>
    <t>ТО оборудования системы АППЗ</t>
  </si>
  <si>
    <t xml:space="preserve">Ремонт дверных доводчиков </t>
  </si>
  <si>
    <t xml:space="preserve">ТО системы контроля доступа </t>
  </si>
  <si>
    <t xml:space="preserve">Вода питьевая </t>
  </si>
  <si>
    <t>Консьерж</t>
  </si>
  <si>
    <t>Услуги связи</t>
  </si>
  <si>
    <t>Вывоз ТБО контейнер</t>
  </si>
  <si>
    <t>Вывоз ТБО пухто</t>
  </si>
  <si>
    <t>Дератизация</t>
  </si>
  <si>
    <t>Инвентарь д/уборки</t>
  </si>
  <si>
    <t>Новогодние украшения</t>
  </si>
  <si>
    <t>Разнорабочий</t>
  </si>
  <si>
    <t>Расх.мат-лы д/освещения МОП и дома</t>
  </si>
  <si>
    <t>Расх.мат-лы д/слесарно-монтажных работ</t>
  </si>
  <si>
    <t>Расх.мат-лы д/уборки</t>
  </si>
  <si>
    <t xml:space="preserve">Сантехник </t>
  </si>
  <si>
    <t>Уборщица</t>
  </si>
  <si>
    <t>Электрик</t>
  </si>
  <si>
    <t>Материалы для ремонта дверей</t>
  </si>
  <si>
    <t>Ограждение детской площадки</t>
  </si>
  <si>
    <t>Страхование лифтов обязательное годовое</t>
  </si>
  <si>
    <t>ТО аппаратуры диспетчер.контроля за работой лифтов</t>
  </si>
  <si>
    <t>ТО и ремонт лифтов</t>
  </si>
  <si>
    <t xml:space="preserve">Дворник </t>
  </si>
  <si>
    <t>Инвентарь для уборки</t>
  </si>
  <si>
    <t>Расходные материалы для газонокосилки</t>
  </si>
  <si>
    <t>Расходные материалы д/проведения субботника</t>
  </si>
  <si>
    <t>Расходные материалы д/уборки</t>
  </si>
  <si>
    <t>Расходные материалы д/уборки и саночистки земельного участка</t>
  </si>
  <si>
    <t>ТО ИТП</t>
  </si>
  <si>
    <t>Информационные таблички</t>
  </si>
  <si>
    <t>Обслуживание трактора</t>
  </si>
  <si>
    <t>Ремонт автомобиля, спецтехники</t>
  </si>
  <si>
    <t>Ремонт инструмента</t>
  </si>
  <si>
    <t>Сантехник аварийные выходы</t>
  </si>
  <si>
    <t>Сервисное обслуживание автотранспорта</t>
  </si>
  <si>
    <t>Электрик аварийные выходы</t>
  </si>
  <si>
    <t>Амортизация спецтехники</t>
  </si>
  <si>
    <t>Арендные лизинговые платежи</t>
  </si>
  <si>
    <t>Инвентарь д/производства слесарно-монтажных работ</t>
  </si>
  <si>
    <t>Лампы для освещения МОП</t>
  </si>
  <si>
    <t>Расходные материалы д/системы полива</t>
  </si>
  <si>
    <t>Тракторист</t>
  </si>
  <si>
    <t>Управдом</t>
  </si>
  <si>
    <t>Администратор</t>
  </si>
  <si>
    <t>Амортизация офисного оборудования</t>
  </si>
  <si>
    <t>Аренда помещения</t>
  </si>
  <si>
    <t>Аттестация персонала</t>
  </si>
  <si>
    <t>Бухгалтер по начислениям</t>
  </si>
  <si>
    <t>Бухгалтер-учетчик</t>
  </si>
  <si>
    <t>Вода питьевая</t>
  </si>
  <si>
    <t>Газоэлектросварщик</t>
  </si>
  <si>
    <t>Генеральный директор</t>
  </si>
  <si>
    <t>Главный бухгалтер</t>
  </si>
  <si>
    <t>Главный инженер</t>
  </si>
  <si>
    <t>Диспетчер</t>
  </si>
  <si>
    <t>Заведующий складом</t>
  </si>
  <si>
    <t>Заместитель генерального директора</t>
  </si>
  <si>
    <t>Заместитель генерального директора по общим вопросам</t>
  </si>
  <si>
    <t>Заправка картриджей</t>
  </si>
  <si>
    <t>Инвентарь офисный</t>
  </si>
  <si>
    <t>Инженер-электрик</t>
  </si>
  <si>
    <t>Канцелярские товары</t>
  </si>
  <si>
    <t>Консультант-Плюс СПС</t>
  </si>
  <si>
    <t>Мебель</t>
  </si>
  <si>
    <t>Обслуживание 1С</t>
  </si>
  <si>
    <t>Обучение персонала обязательное</t>
  </si>
  <si>
    <t>Приобретение программного продукта</t>
  </si>
  <si>
    <t>Программа д/электронной сдачи отчетности</t>
  </si>
  <si>
    <t>Прочие расходные материалы</t>
  </si>
  <si>
    <t>Разработка паспортов отходов</t>
  </si>
  <si>
    <t>Сайт разработка и сопровождение</t>
  </si>
  <si>
    <t>Сметчик</t>
  </si>
  <si>
    <t>Содержание офиса</t>
  </si>
  <si>
    <t>Специалист по работе с сайтом</t>
  </si>
  <si>
    <t>Специалист по работе с собственниками</t>
  </si>
  <si>
    <t>Специалист по снабжению</t>
  </si>
  <si>
    <t>Специалист по управлению персоналом</t>
  </si>
  <si>
    <t>Страхование транспорта ОСАГО</t>
  </si>
  <si>
    <t>Техник</t>
  </si>
  <si>
    <t>ТО ККМ</t>
  </si>
  <si>
    <t>Услуги аренды программного обеспечения д/диспетчеризации</t>
  </si>
  <si>
    <t>Услуги по разработке сайта</t>
  </si>
  <si>
    <t>Участие в семинарах по реформе ЖКХ</t>
  </si>
  <si>
    <t>Хозяйственные товары</t>
  </si>
  <si>
    <t>Сумма</t>
  </si>
  <si>
    <t>Наименование расходов</t>
  </si>
  <si>
    <t>ТО приборов учета тепловой энергии, обработка показаний приборов учета</t>
  </si>
  <si>
    <t>Техосвидетельствование лифтов</t>
  </si>
  <si>
    <t>Материалы для устройства водостока</t>
  </si>
  <si>
    <t>Расх.мат-лы д/сантехнических работ</t>
  </si>
  <si>
    <t xml:space="preserve">Оборудование общего назначения </t>
  </si>
  <si>
    <t>Спецодежда для обслуживающего персонала</t>
  </si>
  <si>
    <t>Запчасти д/спецтехники</t>
  </si>
  <si>
    <t>Грунт для работ по благоустройству тер-рии</t>
  </si>
  <si>
    <t>Инструмент для производства работ, ТР, содержания дома</t>
  </si>
  <si>
    <t>Материалы д/поверки измерительных приборов</t>
  </si>
  <si>
    <t>Расходные материалы д/газонокосилки</t>
  </si>
  <si>
    <t>Расходные материалы д/содержания имущества МКД</t>
  </si>
  <si>
    <t>Расходные материалы д/трактора</t>
  </si>
  <si>
    <t>Топливо и ГСМ д/спецтехники и автотранспорта</t>
  </si>
  <si>
    <t>Утилизация отработанных люминестцентных ламп</t>
  </si>
  <si>
    <t>Инвентарь д/уборки придомовой тер-рии</t>
  </si>
  <si>
    <t>Материалы д/комплектации узлов учета</t>
  </si>
  <si>
    <t>Материалы д/окраски дверей</t>
  </si>
  <si>
    <t>Материалы д/окраски канализационных люков</t>
  </si>
  <si>
    <t>Материалы д/ремонта дверей</t>
  </si>
  <si>
    <t>Расходные материалы д/слесарно-монтажных работ</t>
  </si>
  <si>
    <t>Расходные материалы д/электромонтажных профилактических работ</t>
  </si>
  <si>
    <t>Сантехник</t>
  </si>
  <si>
    <t>Почтовые  расходы</t>
  </si>
  <si>
    <t>Расходные материалы д/оргтехники</t>
  </si>
  <si>
    <t>РКО</t>
  </si>
  <si>
    <t>Налоги и сборы УСН</t>
  </si>
  <si>
    <t>Замена частотного преобразователя</t>
  </si>
  <si>
    <t>Расходы</t>
  </si>
  <si>
    <t>Экономия/перерасход при условии 100% оплаты</t>
  </si>
  <si>
    <t>Отопление (и приготовление ГВС)</t>
  </si>
  <si>
    <t>%</t>
  </si>
  <si>
    <r>
      <t xml:space="preserve">Жилищные услуги </t>
    </r>
    <r>
      <rPr>
        <sz val="10"/>
        <color indexed="8"/>
        <rFont val="Calibri"/>
        <family val="2"/>
      </rPr>
      <t>(управл домом, сод.дома, текущ.ремонт, уборка и сан.очистка земел. Уч-ка, сод. консъерж, АППЗ, ППЗ,  сод.и ремонт  Лифтов, экспл.общедмов.приборов учета, телетрансляция,радио,видеонаблюдение)</t>
    </r>
  </si>
  <si>
    <r>
      <t xml:space="preserve">Коммунальные услуги                  </t>
    </r>
    <r>
      <rPr>
        <sz val="10"/>
        <color indexed="8"/>
        <rFont val="Calibri"/>
        <family val="2"/>
      </rPr>
      <t>(ХВС, ГВС, Водоотведение, Электроснабжение, Отопление)</t>
    </r>
  </si>
  <si>
    <t>Общая сумма  по Жилищно-коммунальным услугам</t>
  </si>
  <si>
    <t>нач</t>
  </si>
  <si>
    <t>опл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</si>
  <si>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</si>
  <si>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</si>
  <si>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</si>
  <si>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</si>
  <si>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</si>
  <si>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</si>
  <si>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</si>
  <si>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</si>
  <si>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</si>
  <si>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</si>
  <si>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</si>
  <si>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</si>
  <si>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задолженность за предыдущий период</t>
  </si>
  <si>
    <t>Всего с учетом задолженности</t>
  </si>
  <si>
    <t>Задолженность жителей на 31 декабря 2014года составила</t>
  </si>
  <si>
    <t>Итого за 2014г.</t>
  </si>
  <si>
    <t>Содержание общего имущества в МКД</t>
  </si>
  <si>
    <t>Сводный отчет по начислениям и раходам по статьям Сандалова, дом 3 за 2014 год</t>
  </si>
  <si>
    <t>Отчет за 2014год по адресу: СПб, Гатчина, ул.Сандалова дом 3</t>
  </si>
  <si>
    <t>Сандалова 3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</si>
</sst>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#,##0.00_ ;[Red]\-#,##0.00\ "/>
    <numFmt numFmtId="174" formatCode="#,##0.000_р_."/>
    <numFmt numFmtId="175" formatCode="#,##0.0000_р_."/>
    <numFmt numFmtId="176" formatCode="#,##0.00000_р_."/>
    <numFmt numFmtId="177" formatCode="#,##0.000000_р_."/>
    <numFmt numFmtId="178" formatCode="#,##0.0000000_р_."/>
    <numFmt numFmtId="179" formatCode="#,##0.00000000_р_."/>
    <numFmt numFmtId="180" formatCode="#,##0.00&quot;р.&quot;"/>
    <numFmt numFmtId="181" formatCode="#,##0.00\ &quot;₽&quot;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7"/>
      <name val="Times New Roman"/>
      <family val="1"/>
    </font>
    <font>
      <sz val="11"/>
      <color indexed="17"/>
      <name val="Times New Roman"/>
      <family val="1"/>
    </font>
    <font>
      <b/>
      <sz val="11"/>
      <color indexed="30"/>
      <name val="Times New Roman"/>
      <family val="1"/>
    </font>
    <font>
      <sz val="11"/>
      <color indexed="62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00B050"/>
      <name val="Times New Roman"/>
      <family val="1"/>
    </font>
    <font>
      <sz val="11"/>
      <color rgb="FF00B050"/>
      <name val="Times New Roman"/>
      <family val="1"/>
    </font>
    <font>
      <b/>
      <sz val="11"/>
      <color rgb="FF0542CB"/>
      <name val="Times New Roman"/>
      <family val="1"/>
    </font>
    <font>
      <sz val="11"/>
      <color theme="4"/>
      <name val="Times New Roman"/>
      <family val="1"/>
    </font>
    <font>
      <b/>
      <i/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i/>
      <sz val="18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54" fillId="0" borderId="0" xfId="0" applyFont="1" applyAlignment="1">
      <alignment/>
    </xf>
    <xf numFmtId="172" fontId="54" fillId="0" borderId="0" xfId="0" applyNumberFormat="1" applyFont="1" applyAlignment="1">
      <alignment horizontal="center"/>
    </xf>
    <xf numFmtId="172" fontId="54" fillId="0" borderId="0" xfId="0" applyNumberFormat="1" applyFont="1" applyAlignment="1">
      <alignment horizontal="right"/>
    </xf>
    <xf numFmtId="0" fontId="54" fillId="0" borderId="0" xfId="0" applyFont="1" applyAlignment="1">
      <alignment wrapText="1"/>
    </xf>
    <xf numFmtId="0" fontId="3" fillId="0" borderId="10" xfId="52" applyNumberFormat="1" applyFont="1" applyBorder="1" applyAlignment="1">
      <alignment horizontal="left" vertical="top" wrapText="1"/>
      <protection/>
    </xf>
    <xf numFmtId="4" fontId="3" fillId="0" borderId="10" xfId="52" applyNumberFormat="1" applyFont="1" applyBorder="1" applyAlignment="1">
      <alignment horizontal="right" vertical="top" wrapText="1"/>
      <protection/>
    </xf>
    <xf numFmtId="173" fontId="3" fillId="0" borderId="10" xfId="52" applyNumberFormat="1" applyFont="1" applyBorder="1" applyAlignment="1">
      <alignment horizontal="right" vertical="top" wrapText="1"/>
      <protection/>
    </xf>
    <xf numFmtId="0" fontId="54" fillId="0" borderId="11" xfId="0" applyFont="1" applyBorder="1" applyAlignment="1">
      <alignment/>
    </xf>
    <xf numFmtId="172" fontId="54" fillId="0" borderId="11" xfId="0" applyNumberFormat="1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172" fontId="54" fillId="0" borderId="11" xfId="0" applyNumberFormat="1" applyFont="1" applyBorder="1" applyAlignment="1">
      <alignment horizontal="center"/>
    </xf>
    <xf numFmtId="0" fontId="54" fillId="0" borderId="11" xfId="0" applyFont="1" applyBorder="1" applyAlignment="1">
      <alignment wrapText="1"/>
    </xf>
    <xf numFmtId="172" fontId="54" fillId="0" borderId="11" xfId="0" applyNumberFormat="1" applyFont="1" applyBorder="1" applyAlignment="1">
      <alignment horizontal="right"/>
    </xf>
    <xf numFmtId="0" fontId="55" fillId="0" borderId="11" xfId="0" applyFont="1" applyBorder="1" applyAlignment="1">
      <alignment/>
    </xf>
    <xf numFmtId="173" fontId="56" fillId="0" borderId="11" xfId="0" applyNumberFormat="1" applyFont="1" applyBorder="1" applyAlignment="1">
      <alignment horizontal="right"/>
    </xf>
    <xf numFmtId="173" fontId="57" fillId="0" borderId="11" xfId="0" applyNumberFormat="1" applyFont="1" applyBorder="1" applyAlignment="1">
      <alignment horizontal="right"/>
    </xf>
    <xf numFmtId="173" fontId="58" fillId="0" borderId="11" xfId="0" applyNumberFormat="1" applyFont="1" applyBorder="1" applyAlignment="1">
      <alignment horizontal="right"/>
    </xf>
    <xf numFmtId="173" fontId="59" fillId="0" borderId="11" xfId="52" applyNumberFormat="1" applyFont="1" applyBorder="1" applyAlignment="1">
      <alignment horizontal="right" vertical="top" wrapText="1"/>
      <protection/>
    </xf>
    <xf numFmtId="173" fontId="4" fillId="0" borderId="11" xfId="52" applyNumberFormat="1" applyFont="1" applyBorder="1" applyAlignment="1">
      <alignment horizontal="right" vertical="top" wrapText="1"/>
      <protection/>
    </xf>
    <xf numFmtId="173" fontId="3" fillId="0" borderId="11" xfId="52" applyNumberFormat="1" applyFont="1" applyBorder="1" applyAlignment="1">
      <alignment horizontal="right" vertical="top" wrapText="1"/>
      <protection/>
    </xf>
    <xf numFmtId="173" fontId="60" fillId="0" borderId="11" xfId="0" applyNumberFormat="1" applyFont="1" applyBorder="1" applyAlignment="1">
      <alignment horizontal="right"/>
    </xf>
    <xf numFmtId="173" fontId="61" fillId="0" borderId="11" xfId="52" applyNumberFormat="1" applyFont="1" applyBorder="1" applyAlignment="1">
      <alignment horizontal="right" vertical="top" wrapText="1"/>
      <protection/>
    </xf>
    <xf numFmtId="173" fontId="55" fillId="0" borderId="11" xfId="0" applyNumberFormat="1" applyFont="1" applyBorder="1" applyAlignment="1">
      <alignment horizontal="right"/>
    </xf>
    <xf numFmtId="173" fontId="54" fillId="0" borderId="11" xfId="0" applyNumberFormat="1" applyFont="1" applyBorder="1" applyAlignment="1">
      <alignment horizontal="right"/>
    </xf>
    <xf numFmtId="173" fontId="4" fillId="0" borderId="11" xfId="0" applyNumberFormat="1" applyFont="1" applyBorder="1" applyAlignment="1">
      <alignment horizontal="right"/>
    </xf>
    <xf numFmtId="173" fontId="56" fillId="0" borderId="11" xfId="0" applyNumberFormat="1" applyFont="1" applyFill="1" applyBorder="1" applyAlignment="1">
      <alignment horizontal="right"/>
    </xf>
    <xf numFmtId="173" fontId="59" fillId="0" borderId="11" xfId="0" applyNumberFormat="1" applyFont="1" applyBorder="1" applyAlignment="1">
      <alignment horizontal="right"/>
    </xf>
    <xf numFmtId="173" fontId="57" fillId="0" borderId="11" xfId="52" applyNumberFormat="1" applyFont="1" applyBorder="1" applyAlignment="1">
      <alignment horizontal="right" vertical="top" wrapText="1"/>
      <protection/>
    </xf>
    <xf numFmtId="173" fontId="54" fillId="0" borderId="11" xfId="0" applyNumberFormat="1" applyFont="1" applyBorder="1" applyAlignment="1">
      <alignment horizontal="center" vertical="center" wrapText="1"/>
    </xf>
    <xf numFmtId="0" fontId="54" fillId="0" borderId="11" xfId="0" applyFont="1" applyBorder="1" applyAlignment="1">
      <alignment horizontal="right" wrapText="1"/>
    </xf>
    <xf numFmtId="173" fontId="62" fillId="0" borderId="11" xfId="0" applyNumberFormat="1" applyFont="1" applyBorder="1" applyAlignment="1">
      <alignment horizontal="right"/>
    </xf>
    <xf numFmtId="0" fontId="54" fillId="0" borderId="11" xfId="0" applyFont="1" applyBorder="1" applyAlignment="1">
      <alignment horizontal="right"/>
    </xf>
    <xf numFmtId="0" fontId="3" fillId="0" borderId="11" xfId="52" applyNumberFormat="1" applyFont="1" applyBorder="1" applyAlignment="1">
      <alignment horizontal="right" vertical="top" wrapText="1"/>
      <protection/>
    </xf>
    <xf numFmtId="172" fontId="54" fillId="0" borderId="11" xfId="0" applyNumberFormat="1" applyFont="1" applyFill="1" applyBorder="1" applyAlignment="1">
      <alignment horizontal="right"/>
    </xf>
    <xf numFmtId="172" fontId="63" fillId="0" borderId="11" xfId="0" applyNumberFormat="1" applyFont="1" applyBorder="1" applyAlignment="1">
      <alignment horizontal="right"/>
    </xf>
    <xf numFmtId="172" fontId="54" fillId="0" borderId="11" xfId="0" applyNumberFormat="1" applyFont="1" applyBorder="1" applyAlignment="1">
      <alignment horizontal="left" vertical="center" wrapText="1"/>
    </xf>
    <xf numFmtId="172" fontId="54" fillId="0" borderId="11" xfId="0" applyNumberFormat="1" applyFont="1" applyBorder="1" applyAlignment="1">
      <alignment horizontal="left"/>
    </xf>
    <xf numFmtId="172" fontId="63" fillId="0" borderId="11" xfId="0" applyNumberFormat="1" applyFont="1" applyBorder="1" applyAlignment="1">
      <alignment horizontal="left"/>
    </xf>
    <xf numFmtId="172" fontId="54" fillId="6" borderId="11" xfId="0" applyNumberFormat="1" applyFont="1" applyFill="1" applyBorder="1" applyAlignment="1">
      <alignment horizontal="left"/>
    </xf>
    <xf numFmtId="172" fontId="54" fillId="0" borderId="11" xfId="0" applyNumberFormat="1" applyFont="1" applyFill="1" applyBorder="1" applyAlignment="1">
      <alignment horizontal="left"/>
    </xf>
    <xf numFmtId="172" fontId="62" fillId="0" borderId="11" xfId="0" applyNumberFormat="1" applyFont="1" applyBorder="1" applyAlignment="1">
      <alignment horizontal="left"/>
    </xf>
    <xf numFmtId="172" fontId="54" fillId="0" borderId="0" xfId="0" applyNumberFormat="1" applyFont="1" applyAlignment="1">
      <alignment horizontal="left"/>
    </xf>
    <xf numFmtId="172" fontId="64" fillId="0" borderId="11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65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180" fontId="0" fillId="0" borderId="11" xfId="0" applyNumberFormat="1" applyBorder="1" applyAlignment="1">
      <alignment/>
    </xf>
    <xf numFmtId="180" fontId="0" fillId="33" borderId="11" xfId="0" applyNumberFormat="1" applyFill="1" applyBorder="1" applyAlignment="1">
      <alignment/>
    </xf>
    <xf numFmtId="2" fontId="0" fillId="0" borderId="0" xfId="0" applyNumberFormat="1" applyAlignment="1">
      <alignment horizontal="center"/>
    </xf>
    <xf numFmtId="180" fontId="0" fillId="0" borderId="0" xfId="0" applyNumberFormat="1" applyAlignment="1">
      <alignment/>
    </xf>
    <xf numFmtId="0" fontId="45" fillId="33" borderId="11" xfId="0" applyFont="1" applyFill="1" applyBorder="1" applyAlignment="1">
      <alignment/>
    </xf>
    <xf numFmtId="180" fontId="0" fillId="33" borderId="11" xfId="0" applyNumberFormat="1" applyFont="1" applyFill="1" applyBorder="1" applyAlignment="1">
      <alignment/>
    </xf>
    <xf numFmtId="180" fontId="45" fillId="33" borderId="11" xfId="0" applyNumberFormat="1" applyFont="1" applyFill="1" applyBorder="1" applyAlignment="1">
      <alignment/>
    </xf>
    <xf numFmtId="180" fontId="0" fillId="33" borderId="11" xfId="0" applyNumberFormat="1" applyFill="1" applyBorder="1" applyAlignment="1">
      <alignment horizontal="center" vertical="center"/>
    </xf>
    <xf numFmtId="180" fontId="45" fillId="0" borderId="11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66" fillId="0" borderId="11" xfId="0" applyFont="1" applyFill="1" applyBorder="1" applyAlignment="1">
      <alignment horizontal="left"/>
    </xf>
    <xf numFmtId="180" fontId="0" fillId="0" borderId="0" xfId="0" applyNumberFormat="1" applyFill="1" applyBorder="1" applyAlignment="1">
      <alignment/>
    </xf>
    <xf numFmtId="0" fontId="66" fillId="0" borderId="11" xfId="0" applyFont="1" applyFill="1" applyBorder="1" applyAlignment="1">
      <alignment horizontal="left"/>
    </xf>
    <xf numFmtId="180" fontId="66" fillId="0" borderId="11" xfId="0" applyNumberFormat="1" applyFont="1" applyFill="1" applyBorder="1" applyAlignment="1">
      <alignment horizontal="center"/>
    </xf>
    <xf numFmtId="0" fontId="62" fillId="0" borderId="0" xfId="0" applyFont="1" applyAlignment="1">
      <alignment horizontal="center"/>
    </xf>
    <xf numFmtId="0" fontId="67" fillId="0" borderId="13" xfId="0" applyFont="1" applyFill="1" applyBorder="1" applyAlignment="1">
      <alignment horizontal="center" vertical="center"/>
    </xf>
    <xf numFmtId="0" fontId="67" fillId="0" borderId="14" xfId="0" applyFont="1" applyFill="1" applyBorder="1" applyAlignment="1">
      <alignment horizontal="center" vertical="center"/>
    </xf>
    <xf numFmtId="0" fontId="66" fillId="33" borderId="11" xfId="0" applyFont="1" applyFill="1" applyBorder="1" applyAlignment="1">
      <alignment horizontal="center"/>
    </xf>
    <xf numFmtId="0" fontId="65" fillId="0" borderId="11" xfId="0" applyFont="1" applyBorder="1" applyAlignment="1">
      <alignment horizontal="center" wrapText="1"/>
    </xf>
    <xf numFmtId="0" fontId="65" fillId="0" borderId="15" xfId="0" applyFont="1" applyBorder="1" applyAlignment="1">
      <alignment horizontal="center" vertical="center" wrapText="1"/>
    </xf>
    <xf numFmtId="0" fontId="65" fillId="0" borderId="16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0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39.7109375" style="1" customWidth="1"/>
    <col min="2" max="2" width="23.140625" style="42" customWidth="1"/>
    <col min="3" max="3" width="19.00390625" style="2" customWidth="1"/>
    <col min="4" max="4" width="23.57421875" style="2" customWidth="1"/>
    <col min="5" max="5" width="55.140625" style="4" hidden="1" customWidth="1"/>
    <col min="6" max="6" width="0.2890625" style="3" customWidth="1"/>
    <col min="7" max="7" width="24.140625" style="1" customWidth="1"/>
    <col min="8" max="8" width="17.140625" style="1" customWidth="1"/>
    <col min="9" max="9" width="15.8515625" style="1" customWidth="1"/>
    <col min="10" max="16384" width="9.140625" style="1" customWidth="1"/>
  </cols>
  <sheetData>
    <row r="1" spans="1:7" ht="19.5">
      <c r="A1" s="62" t="s">
        <v>165</v>
      </c>
      <c r="B1" s="62"/>
      <c r="C1" s="62"/>
      <c r="D1" s="62"/>
      <c r="E1" s="62"/>
      <c r="F1" s="62"/>
      <c r="G1" s="62"/>
    </row>
    <row r="2" spans="1:7" ht="31.5" customHeight="1">
      <c r="A2" s="8"/>
      <c r="B2" s="36" t="s">
        <v>0</v>
      </c>
      <c r="C2" s="9" t="s">
        <v>15</v>
      </c>
      <c r="D2" s="9" t="s">
        <v>139</v>
      </c>
      <c r="E2" s="10" t="s">
        <v>110</v>
      </c>
      <c r="F2" s="10" t="s">
        <v>109</v>
      </c>
      <c r="G2" s="29" t="s">
        <v>140</v>
      </c>
    </row>
    <row r="3" spans="1:7" ht="15">
      <c r="A3" s="8"/>
      <c r="B3" s="37"/>
      <c r="C3" s="11"/>
      <c r="D3" s="11"/>
      <c r="E3" s="12"/>
      <c r="F3" s="13"/>
      <c r="G3" s="8"/>
    </row>
    <row r="4" spans="1:7" ht="15.75" customHeight="1">
      <c r="A4" s="14" t="s">
        <v>14</v>
      </c>
      <c r="B4" s="38">
        <f>B6+B13+B87+B106+B124+B130+B136</f>
        <v>1267166.6300000001</v>
      </c>
      <c r="C4" s="38">
        <f>C6+C13+C87+C106+C124+C130+C136</f>
        <v>1140449.96</v>
      </c>
      <c r="D4" s="38">
        <f>D6+D13+D87+D106+D124+D130+D136</f>
        <v>1267166.6300000001</v>
      </c>
      <c r="E4" s="30"/>
      <c r="F4" s="13"/>
      <c r="G4" s="31">
        <f>B4-D4</f>
        <v>0</v>
      </c>
    </row>
    <row r="5" spans="1:7" ht="15.75" hidden="1">
      <c r="A5" s="14"/>
      <c r="B5" s="37"/>
      <c r="C5" s="35">
        <f aca="true" t="shared" si="0" ref="C5:C68">B5*0.68564763</f>
        <v>0</v>
      </c>
      <c r="D5" s="13"/>
      <c r="E5" s="30"/>
      <c r="F5" s="13"/>
      <c r="G5" s="24">
        <f>B5-D5</f>
        <v>0</v>
      </c>
    </row>
    <row r="6" spans="1:7" ht="15.75">
      <c r="A6" s="8" t="s">
        <v>1</v>
      </c>
      <c r="B6" s="37">
        <v>0</v>
      </c>
      <c r="C6" s="43">
        <v>0</v>
      </c>
      <c r="D6" s="13">
        <v>0</v>
      </c>
      <c r="E6" s="30"/>
      <c r="F6" s="15">
        <v>56230.93</v>
      </c>
      <c r="G6" s="24">
        <f>B6-D6</f>
        <v>0</v>
      </c>
    </row>
    <row r="7" spans="1:7" ht="15.75" hidden="1">
      <c r="A7" s="8"/>
      <c r="B7" s="37"/>
      <c r="C7" s="43">
        <f t="shared" si="0"/>
        <v>0</v>
      </c>
      <c r="D7" s="13"/>
      <c r="E7" s="30" t="s">
        <v>72</v>
      </c>
      <c r="F7" s="16">
        <v>56230.93</v>
      </c>
      <c r="G7" s="24">
        <f aca="true" t="shared" si="1" ref="G7:G70">B7-D7</f>
        <v>0</v>
      </c>
    </row>
    <row r="8" spans="1:7" ht="15.75" hidden="1">
      <c r="A8" s="8"/>
      <c r="B8" s="39"/>
      <c r="C8" s="43">
        <f t="shared" si="0"/>
        <v>0</v>
      </c>
      <c r="D8" s="13"/>
      <c r="E8" s="30"/>
      <c r="F8" s="17">
        <f>SUM(F9)/100*32.67</f>
        <v>155527.75002600002</v>
      </c>
      <c r="G8" s="24">
        <f t="shared" si="1"/>
        <v>0</v>
      </c>
    </row>
    <row r="9" spans="1:7" ht="15.75" hidden="1">
      <c r="A9" s="8"/>
      <c r="B9" s="37"/>
      <c r="C9" s="43">
        <f t="shared" si="0"/>
        <v>0</v>
      </c>
      <c r="D9" s="13"/>
      <c r="E9" s="33" t="s">
        <v>67</v>
      </c>
      <c r="F9" s="18">
        <v>476056.78</v>
      </c>
      <c r="G9" s="24">
        <f t="shared" si="1"/>
        <v>0</v>
      </c>
    </row>
    <row r="10" spans="1:7" ht="15.75" hidden="1">
      <c r="A10" s="8"/>
      <c r="B10" s="37"/>
      <c r="C10" s="43">
        <f t="shared" si="0"/>
        <v>0</v>
      </c>
      <c r="D10" s="13"/>
      <c r="E10" s="33"/>
      <c r="F10" s="19">
        <f>SUM(F11:F12)/100*13.25</f>
        <v>35819.557100000005</v>
      </c>
      <c r="G10" s="24">
        <f t="shared" si="1"/>
        <v>0</v>
      </c>
    </row>
    <row r="11" spans="1:7" ht="15.75" hidden="1">
      <c r="A11" s="8"/>
      <c r="B11" s="37"/>
      <c r="C11" s="43">
        <f t="shared" si="0"/>
        <v>0</v>
      </c>
      <c r="D11" s="13"/>
      <c r="E11" s="33" t="s">
        <v>137</v>
      </c>
      <c r="F11" s="20">
        <v>173458.78</v>
      </c>
      <c r="G11" s="24">
        <f t="shared" si="1"/>
        <v>0</v>
      </c>
    </row>
    <row r="12" spans="1:7" ht="15.75" hidden="1">
      <c r="A12" s="8"/>
      <c r="B12" s="37"/>
      <c r="C12" s="43">
        <f t="shared" si="0"/>
        <v>0</v>
      </c>
      <c r="D12" s="13"/>
      <c r="E12" s="33" t="s">
        <v>136</v>
      </c>
      <c r="F12" s="20">
        <v>96877.5</v>
      </c>
      <c r="G12" s="24">
        <f t="shared" si="1"/>
        <v>0</v>
      </c>
    </row>
    <row r="13" spans="1:7" ht="15.75">
      <c r="A13" s="8" t="s">
        <v>164</v>
      </c>
      <c r="B13" s="37">
        <v>1132720.86</v>
      </c>
      <c r="C13" s="43">
        <v>1019448.77</v>
      </c>
      <c r="D13" s="13">
        <v>1132720.86</v>
      </c>
      <c r="E13" s="30"/>
      <c r="F13" s="15">
        <f>SUM(F14:F23)</f>
        <v>769412.0700000001</v>
      </c>
      <c r="G13" s="24">
        <f t="shared" si="1"/>
        <v>0</v>
      </c>
    </row>
    <row r="14" spans="1:7" ht="15.75" hidden="1">
      <c r="A14" s="8"/>
      <c r="B14" s="37"/>
      <c r="C14" s="43">
        <f t="shared" si="0"/>
        <v>0</v>
      </c>
      <c r="D14" s="13"/>
      <c r="E14" s="30" t="s">
        <v>30</v>
      </c>
      <c r="F14" s="16">
        <v>358380</v>
      </c>
      <c r="G14" s="24">
        <f t="shared" si="1"/>
        <v>0</v>
      </c>
    </row>
    <row r="15" spans="1:7" ht="15.75" hidden="1">
      <c r="A15" s="8"/>
      <c r="B15" s="39"/>
      <c r="C15" s="43">
        <f t="shared" si="0"/>
        <v>0</v>
      </c>
      <c r="D15" s="13"/>
      <c r="E15" s="30" t="s">
        <v>31</v>
      </c>
      <c r="F15" s="16">
        <v>122100</v>
      </c>
      <c r="G15" s="24">
        <f t="shared" si="1"/>
        <v>0</v>
      </c>
    </row>
    <row r="16" spans="1:7" ht="15.75" hidden="1">
      <c r="A16" s="8"/>
      <c r="B16" s="37"/>
      <c r="C16" s="43">
        <f t="shared" si="0"/>
        <v>0</v>
      </c>
      <c r="D16" s="13"/>
      <c r="E16" s="30" t="s">
        <v>32</v>
      </c>
      <c r="F16" s="16">
        <v>30236.88</v>
      </c>
      <c r="G16" s="24">
        <f t="shared" si="1"/>
        <v>0</v>
      </c>
    </row>
    <row r="17" spans="1:7" ht="15.75" hidden="1">
      <c r="A17" s="8"/>
      <c r="B17" s="37"/>
      <c r="C17" s="43">
        <f t="shared" si="0"/>
        <v>0</v>
      </c>
      <c r="D17" s="13"/>
      <c r="E17" s="30" t="s">
        <v>33</v>
      </c>
      <c r="F17" s="16">
        <v>1018.22</v>
      </c>
      <c r="G17" s="24">
        <f t="shared" si="1"/>
        <v>0</v>
      </c>
    </row>
    <row r="18" spans="1:7" ht="15.75" hidden="1">
      <c r="A18" s="8"/>
      <c r="B18" s="37"/>
      <c r="C18" s="43">
        <f t="shared" si="0"/>
        <v>0</v>
      </c>
      <c r="D18" s="13"/>
      <c r="E18" s="30" t="s">
        <v>34</v>
      </c>
      <c r="F18" s="16">
        <v>10880</v>
      </c>
      <c r="G18" s="24">
        <f t="shared" si="1"/>
        <v>0</v>
      </c>
    </row>
    <row r="19" spans="1:7" ht="15.75" hidden="1">
      <c r="A19" s="8"/>
      <c r="B19" s="37"/>
      <c r="C19" s="43">
        <f t="shared" si="0"/>
        <v>0</v>
      </c>
      <c r="D19" s="13"/>
      <c r="E19" s="30" t="s">
        <v>36</v>
      </c>
      <c r="F19" s="16">
        <v>18583.8</v>
      </c>
      <c r="G19" s="24">
        <f t="shared" si="1"/>
        <v>0</v>
      </c>
    </row>
    <row r="20" spans="1:7" ht="15.75" hidden="1">
      <c r="A20" s="8"/>
      <c r="B20" s="37"/>
      <c r="C20" s="43">
        <f t="shared" si="0"/>
        <v>0</v>
      </c>
      <c r="D20" s="13"/>
      <c r="E20" s="33" t="s">
        <v>35</v>
      </c>
      <c r="F20" s="28">
        <v>35253.8</v>
      </c>
      <c r="G20" s="24">
        <f t="shared" si="1"/>
        <v>0</v>
      </c>
    </row>
    <row r="21" spans="1:7" ht="15.75" hidden="1">
      <c r="A21" s="8"/>
      <c r="B21" s="37"/>
      <c r="C21" s="43">
        <f t="shared" si="0"/>
        <v>0</v>
      </c>
      <c r="D21" s="13"/>
      <c r="E21" s="33" t="s">
        <v>41</v>
      </c>
      <c r="F21" s="28">
        <v>126521.67</v>
      </c>
      <c r="G21" s="24">
        <f t="shared" si="1"/>
        <v>0</v>
      </c>
    </row>
    <row r="22" spans="1:7" ht="15.75" hidden="1">
      <c r="A22" s="8"/>
      <c r="B22" s="37"/>
      <c r="C22" s="43">
        <f t="shared" si="0"/>
        <v>0</v>
      </c>
      <c r="D22" s="13"/>
      <c r="E22" s="33" t="s">
        <v>133</v>
      </c>
      <c r="F22" s="28">
        <v>59781.11</v>
      </c>
      <c r="G22" s="24">
        <f t="shared" si="1"/>
        <v>0</v>
      </c>
    </row>
    <row r="23" spans="1:7" ht="15.75" hidden="1">
      <c r="A23" s="8"/>
      <c r="B23" s="37"/>
      <c r="C23" s="43">
        <f t="shared" si="0"/>
        <v>0</v>
      </c>
      <c r="D23" s="13"/>
      <c r="E23" s="30" t="s">
        <v>38</v>
      </c>
      <c r="F23" s="16">
        <v>6656.59</v>
      </c>
      <c r="G23" s="24">
        <f t="shared" si="1"/>
        <v>0</v>
      </c>
    </row>
    <row r="24" spans="1:7" ht="15.75" hidden="1">
      <c r="A24" s="8"/>
      <c r="B24" s="37"/>
      <c r="C24" s="43">
        <f t="shared" si="0"/>
        <v>0</v>
      </c>
      <c r="D24" s="13"/>
      <c r="E24" s="30"/>
      <c r="F24" s="21">
        <f>SUM(F25:F45)/100*13.25</f>
        <v>214867.82202615</v>
      </c>
      <c r="G24" s="24">
        <f t="shared" si="1"/>
        <v>0</v>
      </c>
    </row>
    <row r="25" spans="1:7" ht="15.75" hidden="1">
      <c r="A25" s="8"/>
      <c r="B25" s="37"/>
      <c r="C25" s="43">
        <f t="shared" si="0"/>
        <v>0</v>
      </c>
      <c r="D25" s="13"/>
      <c r="E25" s="33" t="s">
        <v>118</v>
      </c>
      <c r="F25" s="22">
        <v>19055</v>
      </c>
      <c r="G25" s="24">
        <f t="shared" si="1"/>
        <v>0</v>
      </c>
    </row>
    <row r="26" spans="1:7" ht="15.75" hidden="1">
      <c r="A26" s="8"/>
      <c r="B26" s="37"/>
      <c r="C26" s="43">
        <f t="shared" si="0"/>
        <v>0</v>
      </c>
      <c r="D26" s="13"/>
      <c r="E26" s="33" t="s">
        <v>61</v>
      </c>
      <c r="F26" s="22">
        <v>6220.92</v>
      </c>
      <c r="G26" s="24">
        <f t="shared" si="1"/>
        <v>0</v>
      </c>
    </row>
    <row r="27" spans="1:7" ht="15.75" hidden="1">
      <c r="A27" s="8"/>
      <c r="B27" s="37"/>
      <c r="C27" s="43">
        <f t="shared" si="0"/>
        <v>0</v>
      </c>
      <c r="D27" s="13"/>
      <c r="E27" s="33" t="s">
        <v>62</v>
      </c>
      <c r="F27" s="22">
        <f>620250.8/10</f>
        <v>62025.08</v>
      </c>
      <c r="G27" s="24">
        <f t="shared" si="1"/>
        <v>0</v>
      </c>
    </row>
    <row r="28" spans="1:7" ht="15.75" hidden="1">
      <c r="A28" s="8"/>
      <c r="B28" s="37"/>
      <c r="C28" s="43">
        <f t="shared" si="0"/>
        <v>0</v>
      </c>
      <c r="D28" s="13"/>
      <c r="E28" s="33" t="s">
        <v>33</v>
      </c>
      <c r="F28" s="22">
        <v>8526.62</v>
      </c>
      <c r="G28" s="24">
        <f t="shared" si="1"/>
        <v>0</v>
      </c>
    </row>
    <row r="29" spans="1:7" ht="15.75" hidden="1">
      <c r="A29" s="8"/>
      <c r="B29" s="37"/>
      <c r="C29" s="43">
        <f t="shared" si="0"/>
        <v>0</v>
      </c>
      <c r="D29" s="13"/>
      <c r="E29" s="33" t="s">
        <v>54</v>
      </c>
      <c r="F29" s="22">
        <v>2221.61</v>
      </c>
      <c r="G29" s="24">
        <f t="shared" si="1"/>
        <v>0</v>
      </c>
    </row>
    <row r="30" spans="1:7" ht="15.75" hidden="1">
      <c r="A30" s="8"/>
      <c r="B30" s="37"/>
      <c r="C30" s="43">
        <f t="shared" si="0"/>
        <v>0</v>
      </c>
      <c r="D30" s="13"/>
      <c r="E30" s="33" t="s">
        <v>122</v>
      </c>
      <c r="F30" s="22">
        <v>17944.92</v>
      </c>
      <c r="G30" s="24">
        <f t="shared" si="1"/>
        <v>0</v>
      </c>
    </row>
    <row r="31" spans="1:7" ht="15.75" hidden="1">
      <c r="A31" s="8"/>
      <c r="B31" s="37"/>
      <c r="C31" s="43">
        <f t="shared" si="0"/>
        <v>0</v>
      </c>
      <c r="D31" s="13"/>
      <c r="E31" s="33" t="s">
        <v>51</v>
      </c>
      <c r="F31" s="22">
        <v>21417.5</v>
      </c>
      <c r="G31" s="24">
        <f t="shared" si="1"/>
        <v>0</v>
      </c>
    </row>
    <row r="32" spans="1:7" ht="15.75" hidden="1">
      <c r="A32" s="8"/>
      <c r="B32" s="37"/>
      <c r="C32" s="43">
        <f t="shared" si="0"/>
        <v>0</v>
      </c>
      <c r="D32" s="13"/>
      <c r="E32" s="33" t="s">
        <v>56</v>
      </c>
      <c r="F32" s="22">
        <v>458</v>
      </c>
      <c r="G32" s="24">
        <f t="shared" si="1"/>
        <v>0</v>
      </c>
    </row>
    <row r="33" spans="1:7" ht="15.75" hidden="1">
      <c r="A33" s="8"/>
      <c r="B33" s="37"/>
      <c r="C33" s="43">
        <f t="shared" si="0"/>
        <v>0</v>
      </c>
      <c r="D33" s="13"/>
      <c r="E33" s="33" t="s">
        <v>57</v>
      </c>
      <c r="F33" s="22">
        <v>180</v>
      </c>
      <c r="G33" s="24">
        <f t="shared" si="1"/>
        <v>0</v>
      </c>
    </row>
    <row r="34" spans="1:7" ht="15.75" hidden="1">
      <c r="A34" s="8"/>
      <c r="B34" s="37"/>
      <c r="C34" s="43">
        <f t="shared" si="0"/>
        <v>0</v>
      </c>
      <c r="D34" s="13"/>
      <c r="E34" s="33" t="s">
        <v>59</v>
      </c>
      <c r="F34" s="22">
        <v>11900</v>
      </c>
      <c r="G34" s="24">
        <f t="shared" si="1"/>
        <v>0</v>
      </c>
    </row>
    <row r="35" spans="1:7" ht="15.75" hidden="1">
      <c r="A35" s="8"/>
      <c r="B35" s="37"/>
      <c r="C35" s="43">
        <f t="shared" si="0"/>
        <v>0</v>
      </c>
      <c r="D35" s="13"/>
      <c r="E35" s="33" t="s">
        <v>116</v>
      </c>
      <c r="F35" s="22">
        <v>5409.71</v>
      </c>
      <c r="G35" s="24">
        <f t="shared" si="1"/>
        <v>0</v>
      </c>
    </row>
    <row r="36" spans="1:7" ht="15.75" hidden="1">
      <c r="A36" s="8"/>
      <c r="B36" s="37"/>
      <c r="C36" s="43">
        <f t="shared" si="0"/>
        <v>0</v>
      </c>
      <c r="D36" s="13"/>
      <c r="E36" s="33" t="s">
        <v>124</v>
      </c>
      <c r="F36" s="22">
        <f>1634.89+189880.99</f>
        <v>191515.88</v>
      </c>
      <c r="G36" s="24">
        <f t="shared" si="1"/>
        <v>0</v>
      </c>
    </row>
    <row r="37" spans="1:7" ht="15" customHeight="1" hidden="1">
      <c r="A37" s="8"/>
      <c r="B37" s="37"/>
      <c r="C37" s="43">
        <f t="shared" si="0"/>
        <v>0</v>
      </c>
      <c r="D37" s="13"/>
      <c r="E37" s="33" t="s">
        <v>125</v>
      </c>
      <c r="F37" s="22">
        <v>1250</v>
      </c>
      <c r="G37" s="24">
        <f t="shared" si="1"/>
        <v>0</v>
      </c>
    </row>
    <row r="38" spans="1:7" ht="15.75" hidden="1">
      <c r="A38" s="8"/>
      <c r="B38" s="37"/>
      <c r="C38" s="43">
        <f t="shared" si="0"/>
        <v>0</v>
      </c>
      <c r="D38" s="13"/>
      <c r="E38" s="30"/>
      <c r="F38" s="17">
        <f>SUM(F39:F45)/100*32.67</f>
        <v>313604.09982</v>
      </c>
      <c r="G38" s="24">
        <f t="shared" si="1"/>
        <v>0</v>
      </c>
    </row>
    <row r="39" spans="1:7" ht="15.75" hidden="1">
      <c r="A39" s="8"/>
      <c r="B39" s="37"/>
      <c r="C39" s="43">
        <f t="shared" si="0"/>
        <v>0</v>
      </c>
      <c r="D39" s="13"/>
      <c r="E39" s="33" t="s">
        <v>63</v>
      </c>
      <c r="F39" s="18">
        <v>1539</v>
      </c>
      <c r="G39" s="24">
        <f t="shared" si="1"/>
        <v>0</v>
      </c>
    </row>
    <row r="40" spans="1:7" ht="15.75" hidden="1">
      <c r="A40" s="8"/>
      <c r="B40" s="37"/>
      <c r="C40" s="43">
        <f t="shared" si="0"/>
        <v>0</v>
      </c>
      <c r="D40" s="13"/>
      <c r="E40" s="33" t="s">
        <v>33</v>
      </c>
      <c r="F40" s="18">
        <v>229</v>
      </c>
      <c r="G40" s="24">
        <f t="shared" si="1"/>
        <v>0</v>
      </c>
    </row>
    <row r="41" spans="1:7" ht="15.75" hidden="1">
      <c r="A41" s="8"/>
      <c r="B41" s="37"/>
      <c r="C41" s="43">
        <f t="shared" si="0"/>
        <v>0</v>
      </c>
      <c r="D41" s="13"/>
      <c r="E41" s="33" t="s">
        <v>64</v>
      </c>
      <c r="F41" s="18">
        <v>4007.29</v>
      </c>
      <c r="G41" s="24">
        <f t="shared" si="1"/>
        <v>0</v>
      </c>
    </row>
    <row r="42" spans="1:7" ht="15.75" hidden="1">
      <c r="A42" s="8"/>
      <c r="B42" s="37"/>
      <c r="C42" s="43">
        <f t="shared" si="0"/>
        <v>0</v>
      </c>
      <c r="D42" s="13"/>
      <c r="E42" s="33" t="s">
        <v>122</v>
      </c>
      <c r="F42" s="18">
        <v>115.5</v>
      </c>
      <c r="G42" s="24">
        <f t="shared" si="1"/>
        <v>0</v>
      </c>
    </row>
    <row r="43" spans="1:7" ht="15.75" hidden="1">
      <c r="A43" s="8"/>
      <c r="B43" s="37"/>
      <c r="C43" s="43">
        <f t="shared" si="0"/>
        <v>0</v>
      </c>
      <c r="D43" s="13"/>
      <c r="E43" s="30" t="s">
        <v>39</v>
      </c>
      <c r="F43" s="27">
        <v>335122.18</v>
      </c>
      <c r="G43" s="24">
        <f t="shared" si="1"/>
        <v>0</v>
      </c>
    </row>
    <row r="44" spans="1:7" ht="15.75" hidden="1">
      <c r="A44" s="8"/>
      <c r="B44" s="37"/>
      <c r="C44" s="43">
        <f t="shared" si="0"/>
        <v>0</v>
      </c>
      <c r="D44" s="13"/>
      <c r="E44" s="30" t="s">
        <v>40</v>
      </c>
      <c r="F44" s="27">
        <v>305659.69</v>
      </c>
      <c r="G44" s="24">
        <f t="shared" si="1"/>
        <v>0</v>
      </c>
    </row>
    <row r="45" spans="1:7" ht="15.75" hidden="1">
      <c r="A45" s="8"/>
      <c r="B45" s="37"/>
      <c r="C45" s="43">
        <f t="shared" si="0"/>
        <v>0</v>
      </c>
      <c r="D45" s="13"/>
      <c r="E45" s="30" t="s">
        <v>41</v>
      </c>
      <c r="F45" s="27">
        <v>313241.94</v>
      </c>
      <c r="G45" s="24">
        <f t="shared" si="1"/>
        <v>0</v>
      </c>
    </row>
    <row r="46" spans="1:7" ht="15.75" hidden="1">
      <c r="A46" s="8"/>
      <c r="B46" s="37"/>
      <c r="C46" s="43">
        <f t="shared" si="0"/>
        <v>0</v>
      </c>
      <c r="D46" s="13"/>
      <c r="E46" s="32"/>
      <c r="F46" s="23">
        <f>SUM(F47:F86)/100*13.25</f>
        <v>623823.0591999999</v>
      </c>
      <c r="G46" s="24">
        <f t="shared" si="1"/>
        <v>0</v>
      </c>
    </row>
    <row r="47" spans="1:7" ht="15.75" hidden="1">
      <c r="A47" s="8"/>
      <c r="B47" s="37"/>
      <c r="C47" s="43">
        <f t="shared" si="0"/>
        <v>0</v>
      </c>
      <c r="D47" s="13"/>
      <c r="E47" s="33" t="s">
        <v>69</v>
      </c>
      <c r="F47" s="20">
        <v>1359.72</v>
      </c>
      <c r="G47" s="24">
        <f t="shared" si="1"/>
        <v>0</v>
      </c>
    </row>
    <row r="48" spans="1:7" ht="15.75" hidden="1">
      <c r="A48" s="8"/>
      <c r="B48" s="37"/>
      <c r="C48" s="43">
        <f t="shared" si="0"/>
        <v>0</v>
      </c>
      <c r="D48" s="13"/>
      <c r="E48" s="33" t="s">
        <v>70</v>
      </c>
      <c r="F48" s="20">
        <v>21950.39</v>
      </c>
      <c r="G48" s="24">
        <f t="shared" si="1"/>
        <v>0</v>
      </c>
    </row>
    <row r="49" spans="1:7" ht="15.75" hidden="1">
      <c r="A49" s="8"/>
      <c r="B49" s="37"/>
      <c r="C49" s="43">
        <f t="shared" si="0"/>
        <v>0</v>
      </c>
      <c r="D49" s="13"/>
      <c r="E49" s="33" t="s">
        <v>62</v>
      </c>
      <c r="F49" s="20">
        <f>382320/10</f>
        <v>38232</v>
      </c>
      <c r="G49" s="24">
        <f t="shared" si="1"/>
        <v>0</v>
      </c>
    </row>
    <row r="50" spans="1:7" ht="15.75" hidden="1">
      <c r="A50" s="8"/>
      <c r="B50" s="37"/>
      <c r="C50" s="43">
        <f t="shared" si="0"/>
        <v>0</v>
      </c>
      <c r="D50" s="13"/>
      <c r="E50" s="33" t="s">
        <v>71</v>
      </c>
      <c r="F50" s="20">
        <v>3200</v>
      </c>
      <c r="G50" s="24">
        <f t="shared" si="1"/>
        <v>0</v>
      </c>
    </row>
    <row r="51" spans="1:7" ht="15.75" hidden="1">
      <c r="A51" s="8"/>
      <c r="B51" s="37"/>
      <c r="C51" s="43">
        <f t="shared" si="0"/>
        <v>0</v>
      </c>
      <c r="D51" s="13"/>
      <c r="E51" s="33" t="s">
        <v>73</v>
      </c>
      <c r="F51" s="20">
        <v>539604.37</v>
      </c>
      <c r="G51" s="24">
        <f t="shared" si="1"/>
        <v>0</v>
      </c>
    </row>
    <row r="52" spans="1:7" ht="15.75" hidden="1">
      <c r="A52" s="8"/>
      <c r="B52" s="37"/>
      <c r="C52" s="43">
        <f t="shared" si="0"/>
        <v>0</v>
      </c>
      <c r="D52" s="13"/>
      <c r="E52" s="33" t="s">
        <v>74</v>
      </c>
      <c r="F52" s="20">
        <v>5540</v>
      </c>
      <c r="G52" s="24">
        <f t="shared" si="1"/>
        <v>0</v>
      </c>
    </row>
    <row r="53" spans="1:7" ht="15.75" hidden="1">
      <c r="A53" s="8"/>
      <c r="B53" s="37"/>
      <c r="C53" s="43">
        <f t="shared" si="0"/>
        <v>0</v>
      </c>
      <c r="D53" s="13"/>
      <c r="E53" s="33" t="s">
        <v>76</v>
      </c>
      <c r="F53" s="20">
        <v>1447697.12</v>
      </c>
      <c r="G53" s="24">
        <f t="shared" si="1"/>
        <v>0</v>
      </c>
    </row>
    <row r="54" spans="1:7" ht="15.75" hidden="1">
      <c r="A54" s="8"/>
      <c r="B54" s="37"/>
      <c r="C54" s="43">
        <f t="shared" si="0"/>
        <v>0</v>
      </c>
      <c r="D54" s="13"/>
      <c r="E54" s="33" t="s">
        <v>77</v>
      </c>
      <c r="F54" s="20">
        <v>492042.92</v>
      </c>
      <c r="G54" s="24">
        <f t="shared" si="1"/>
        <v>0</v>
      </c>
    </row>
    <row r="55" spans="1:7" ht="15.75" hidden="1">
      <c r="A55" s="8"/>
      <c r="B55" s="37"/>
      <c r="C55" s="43">
        <f t="shared" si="0"/>
        <v>0</v>
      </c>
      <c r="D55" s="13"/>
      <c r="E55" s="33" t="s">
        <v>80</v>
      </c>
      <c r="F55" s="20">
        <v>46423.9</v>
      </c>
      <c r="G55" s="24">
        <f t="shared" si="1"/>
        <v>0</v>
      </c>
    </row>
    <row r="56" spans="1:7" ht="15.75" hidden="1">
      <c r="A56" s="8"/>
      <c r="B56" s="37"/>
      <c r="C56" s="43">
        <f t="shared" si="0"/>
        <v>0</v>
      </c>
      <c r="D56" s="13"/>
      <c r="E56" s="33" t="s">
        <v>81</v>
      </c>
      <c r="F56" s="20">
        <v>248814</v>
      </c>
      <c r="G56" s="24">
        <f t="shared" si="1"/>
        <v>0</v>
      </c>
    </row>
    <row r="57" spans="1:7" ht="15.75" hidden="1">
      <c r="A57" s="8"/>
      <c r="B57" s="37"/>
      <c r="C57" s="43">
        <f t="shared" si="0"/>
        <v>0</v>
      </c>
      <c r="D57" s="13"/>
      <c r="E57" s="33" t="s">
        <v>82</v>
      </c>
      <c r="F57" s="20">
        <v>55292</v>
      </c>
      <c r="G57" s="24">
        <f t="shared" si="1"/>
        <v>0</v>
      </c>
    </row>
    <row r="58" spans="1:7" ht="15.75" hidden="1">
      <c r="A58" s="8"/>
      <c r="B58" s="37"/>
      <c r="C58" s="43">
        <f t="shared" si="0"/>
        <v>0</v>
      </c>
      <c r="D58" s="13"/>
      <c r="E58" s="33" t="s">
        <v>83</v>
      </c>
      <c r="F58" s="20">
        <v>61398</v>
      </c>
      <c r="G58" s="24">
        <f t="shared" si="1"/>
        <v>0</v>
      </c>
    </row>
    <row r="59" spans="1:7" ht="15.75" hidden="1">
      <c r="A59" s="8"/>
      <c r="B59" s="37"/>
      <c r="C59" s="43">
        <f t="shared" si="0"/>
        <v>0</v>
      </c>
      <c r="D59" s="13"/>
      <c r="E59" s="33" t="s">
        <v>84</v>
      </c>
      <c r="F59" s="20">
        <v>7969.13</v>
      </c>
      <c r="G59" s="24">
        <f t="shared" si="1"/>
        <v>0</v>
      </c>
    </row>
    <row r="60" spans="1:7" ht="15.75" hidden="1">
      <c r="A60" s="8"/>
      <c r="B60" s="37"/>
      <c r="C60" s="43">
        <f t="shared" si="0"/>
        <v>0</v>
      </c>
      <c r="D60" s="13"/>
      <c r="E60" s="33" t="s">
        <v>86</v>
      </c>
      <c r="F60" s="20">
        <v>82962.54</v>
      </c>
      <c r="G60" s="24">
        <f t="shared" si="1"/>
        <v>0</v>
      </c>
    </row>
    <row r="61" spans="1:7" ht="15.75" hidden="1">
      <c r="A61" s="8"/>
      <c r="B61" s="37"/>
      <c r="C61" s="43">
        <f t="shared" si="0"/>
        <v>0</v>
      </c>
      <c r="D61" s="13"/>
      <c r="E61" s="33" t="s">
        <v>87</v>
      </c>
      <c r="F61" s="20">
        <v>125610.81</v>
      </c>
      <c r="G61" s="24">
        <f t="shared" si="1"/>
        <v>0</v>
      </c>
    </row>
    <row r="62" spans="1:7" ht="15.75" hidden="1">
      <c r="A62" s="8"/>
      <c r="B62" s="37"/>
      <c r="C62" s="43">
        <f t="shared" si="0"/>
        <v>0</v>
      </c>
      <c r="D62" s="13"/>
      <c r="E62" s="33" t="s">
        <v>115</v>
      </c>
      <c r="F62" s="20">
        <v>10716.72</v>
      </c>
      <c r="G62" s="24">
        <f t="shared" si="1"/>
        <v>0</v>
      </c>
    </row>
    <row r="63" spans="1:7" ht="15.75" hidden="1">
      <c r="A63" s="8"/>
      <c r="B63" s="37"/>
      <c r="C63" s="43">
        <f t="shared" si="0"/>
        <v>0</v>
      </c>
      <c r="D63" s="13"/>
      <c r="E63" s="33" t="s">
        <v>90</v>
      </c>
      <c r="F63" s="20">
        <v>5600</v>
      </c>
      <c r="G63" s="24">
        <f t="shared" si="1"/>
        <v>0</v>
      </c>
    </row>
    <row r="64" spans="1:7" ht="15.75" hidden="1">
      <c r="A64" s="8"/>
      <c r="B64" s="37"/>
      <c r="C64" s="43">
        <f t="shared" si="0"/>
        <v>0</v>
      </c>
      <c r="D64" s="13"/>
      <c r="E64" s="33" t="s">
        <v>134</v>
      </c>
      <c r="F64" s="20">
        <v>901.22</v>
      </c>
      <c r="G64" s="24">
        <f t="shared" si="1"/>
        <v>0</v>
      </c>
    </row>
    <row r="65" spans="1:7" ht="15.75" hidden="1">
      <c r="A65" s="8"/>
      <c r="B65" s="37"/>
      <c r="C65" s="43">
        <f t="shared" si="0"/>
        <v>0</v>
      </c>
      <c r="D65" s="13"/>
      <c r="E65" s="33" t="s">
        <v>91</v>
      </c>
      <c r="F65" s="20">
        <v>4500</v>
      </c>
      <c r="G65" s="24">
        <f t="shared" si="1"/>
        <v>0</v>
      </c>
    </row>
    <row r="66" spans="1:7" ht="15.75" hidden="1">
      <c r="A66" s="8"/>
      <c r="B66" s="37"/>
      <c r="C66" s="43">
        <f t="shared" si="0"/>
        <v>0</v>
      </c>
      <c r="D66" s="13"/>
      <c r="E66" s="33" t="s">
        <v>92</v>
      </c>
      <c r="F66" s="20">
        <v>3600</v>
      </c>
      <c r="G66" s="24">
        <f t="shared" si="1"/>
        <v>0</v>
      </c>
    </row>
    <row r="67" spans="1:7" ht="15.75" hidden="1">
      <c r="A67" s="8"/>
      <c r="B67" s="37"/>
      <c r="C67" s="43">
        <f t="shared" si="0"/>
        <v>0</v>
      </c>
      <c r="D67" s="13"/>
      <c r="E67" s="33" t="s">
        <v>93</v>
      </c>
      <c r="F67" s="20">
        <v>98.9</v>
      </c>
      <c r="G67" s="24">
        <f t="shared" si="1"/>
        <v>0</v>
      </c>
    </row>
    <row r="68" spans="1:7" ht="15.75" hidden="1">
      <c r="A68" s="8"/>
      <c r="B68" s="37"/>
      <c r="C68" s="43">
        <f t="shared" si="0"/>
        <v>0</v>
      </c>
      <c r="D68" s="13"/>
      <c r="E68" s="33" t="s">
        <v>94</v>
      </c>
      <c r="F68" s="20">
        <v>10500</v>
      </c>
      <c r="G68" s="24">
        <f t="shared" si="1"/>
        <v>0</v>
      </c>
    </row>
    <row r="69" spans="1:7" ht="15.75" hidden="1">
      <c r="A69" s="8"/>
      <c r="B69" s="37"/>
      <c r="C69" s="43">
        <f aca="true" t="shared" si="2" ref="C69:C132">B69*0.68564763</f>
        <v>0</v>
      </c>
      <c r="D69" s="13"/>
      <c r="E69" s="33" t="s">
        <v>135</v>
      </c>
      <c r="F69" s="20">
        <v>6083</v>
      </c>
      <c r="G69" s="24">
        <f t="shared" si="1"/>
        <v>0</v>
      </c>
    </row>
    <row r="70" spans="1:7" ht="15.75" hidden="1">
      <c r="A70" s="8"/>
      <c r="B70" s="37"/>
      <c r="C70" s="43">
        <f t="shared" si="2"/>
        <v>0</v>
      </c>
      <c r="D70" s="13"/>
      <c r="E70" s="33" t="s">
        <v>51</v>
      </c>
      <c r="F70" s="20">
        <v>5030</v>
      </c>
      <c r="G70" s="24">
        <f t="shared" si="1"/>
        <v>0</v>
      </c>
    </row>
    <row r="71" spans="1:7" ht="15.75" hidden="1">
      <c r="A71" s="8"/>
      <c r="B71" s="37"/>
      <c r="C71" s="43">
        <f t="shared" si="2"/>
        <v>0</v>
      </c>
      <c r="D71" s="13"/>
      <c r="E71" s="33" t="s">
        <v>95</v>
      </c>
      <c r="F71" s="20">
        <v>5340</v>
      </c>
      <c r="G71" s="24">
        <f aca="true" t="shared" si="3" ref="G71:G134">B71-D71</f>
        <v>0</v>
      </c>
    </row>
    <row r="72" spans="1:7" ht="15.75" hidden="1">
      <c r="A72" s="8"/>
      <c r="B72" s="37"/>
      <c r="C72" s="43">
        <f t="shared" si="2"/>
        <v>0</v>
      </c>
      <c r="D72" s="13"/>
      <c r="E72" s="33" t="s">
        <v>96</v>
      </c>
      <c r="F72" s="20">
        <v>34557.5</v>
      </c>
      <c r="G72" s="24">
        <f t="shared" si="3"/>
        <v>0</v>
      </c>
    </row>
    <row r="73" spans="1:7" ht="15.75" hidden="1">
      <c r="A73" s="8"/>
      <c r="B73" s="37"/>
      <c r="C73" s="43">
        <f t="shared" si="2"/>
        <v>0</v>
      </c>
      <c r="D73" s="13"/>
      <c r="E73" s="33" t="s">
        <v>97</v>
      </c>
      <c r="F73" s="20">
        <v>4106.47</v>
      </c>
      <c r="G73" s="24">
        <f t="shared" si="3"/>
        <v>0</v>
      </c>
    </row>
    <row r="74" spans="1:7" ht="15.75" hidden="1">
      <c r="A74" s="8"/>
      <c r="B74" s="37"/>
      <c r="C74" s="43">
        <f t="shared" si="2"/>
        <v>0</v>
      </c>
      <c r="D74" s="13"/>
      <c r="E74" s="33" t="s">
        <v>98</v>
      </c>
      <c r="F74" s="20">
        <v>63931.38</v>
      </c>
      <c r="G74" s="24">
        <f t="shared" si="3"/>
        <v>0</v>
      </c>
    </row>
    <row r="75" spans="1:7" ht="15.75" hidden="1">
      <c r="A75" s="8"/>
      <c r="B75" s="37"/>
      <c r="C75" s="43">
        <f t="shared" si="2"/>
        <v>0</v>
      </c>
      <c r="D75" s="13"/>
      <c r="E75" s="33" t="s">
        <v>99</v>
      </c>
      <c r="F75" s="20">
        <v>287743.73</v>
      </c>
      <c r="G75" s="24">
        <f t="shared" si="3"/>
        <v>0</v>
      </c>
    </row>
    <row r="76" spans="1:7" ht="15.75" hidden="1">
      <c r="A76" s="8"/>
      <c r="B76" s="37"/>
      <c r="C76" s="43">
        <f t="shared" si="2"/>
        <v>0</v>
      </c>
      <c r="D76" s="13"/>
      <c r="E76" s="33" t="s">
        <v>100</v>
      </c>
      <c r="F76" s="20">
        <v>356248.91</v>
      </c>
      <c r="G76" s="24">
        <f t="shared" si="3"/>
        <v>0</v>
      </c>
    </row>
    <row r="77" spans="1:7" ht="15.75" hidden="1">
      <c r="A77" s="8"/>
      <c r="B77" s="37"/>
      <c r="C77" s="43">
        <f t="shared" si="2"/>
        <v>0</v>
      </c>
      <c r="D77" s="13"/>
      <c r="E77" s="33" t="s">
        <v>101</v>
      </c>
      <c r="F77" s="20">
        <v>40796.56</v>
      </c>
      <c r="G77" s="24">
        <f t="shared" si="3"/>
        <v>0</v>
      </c>
    </row>
    <row r="78" spans="1:7" ht="15.75" hidden="1">
      <c r="A78" s="8"/>
      <c r="B78" s="37"/>
      <c r="C78" s="43">
        <f t="shared" si="2"/>
        <v>0</v>
      </c>
      <c r="D78" s="13"/>
      <c r="E78" s="33" t="s">
        <v>116</v>
      </c>
      <c r="F78" s="20">
        <v>119997.5</v>
      </c>
      <c r="G78" s="24">
        <f t="shared" si="3"/>
        <v>0</v>
      </c>
    </row>
    <row r="79" spans="1:7" ht="15.75" hidden="1">
      <c r="A79" s="8"/>
      <c r="B79" s="37"/>
      <c r="C79" s="43">
        <f t="shared" si="2"/>
        <v>0</v>
      </c>
      <c r="D79" s="13"/>
      <c r="E79" s="33" t="s">
        <v>102</v>
      </c>
      <c r="F79" s="20">
        <v>2187</v>
      </c>
      <c r="G79" s="24">
        <f t="shared" si="3"/>
        <v>0</v>
      </c>
    </row>
    <row r="80" spans="1:7" ht="15.75" hidden="1">
      <c r="A80" s="8"/>
      <c r="B80" s="37"/>
      <c r="C80" s="43">
        <f t="shared" si="2"/>
        <v>0</v>
      </c>
      <c r="D80" s="13"/>
      <c r="E80" s="33" t="s">
        <v>103</v>
      </c>
      <c r="F80" s="20">
        <v>245903.9</v>
      </c>
      <c r="G80" s="24">
        <f t="shared" si="3"/>
        <v>0</v>
      </c>
    </row>
    <row r="81" spans="1:7" ht="15.75" hidden="1">
      <c r="A81" s="8"/>
      <c r="B81" s="37"/>
      <c r="C81" s="43">
        <f t="shared" si="2"/>
        <v>0</v>
      </c>
      <c r="D81" s="13"/>
      <c r="E81" s="33" t="s">
        <v>104</v>
      </c>
      <c r="F81" s="20">
        <v>20800</v>
      </c>
      <c r="G81" s="24">
        <f t="shared" si="3"/>
        <v>0</v>
      </c>
    </row>
    <row r="82" spans="1:7" ht="15.75" hidden="1">
      <c r="A82" s="8"/>
      <c r="B82" s="37"/>
      <c r="C82" s="43">
        <f t="shared" si="2"/>
        <v>0</v>
      </c>
      <c r="D82" s="13"/>
      <c r="E82" s="33" t="s">
        <v>40</v>
      </c>
      <c r="F82" s="20">
        <v>55411.64</v>
      </c>
      <c r="G82" s="24">
        <f t="shared" si="3"/>
        <v>0</v>
      </c>
    </row>
    <row r="83" spans="1:7" ht="15.75" hidden="1">
      <c r="A83" s="8"/>
      <c r="B83" s="37"/>
      <c r="C83" s="43">
        <f t="shared" si="2"/>
        <v>0</v>
      </c>
      <c r="D83" s="13"/>
      <c r="E83" s="33" t="s">
        <v>106</v>
      </c>
      <c r="F83" s="20">
        <v>50000</v>
      </c>
      <c r="G83" s="24">
        <f t="shared" si="3"/>
        <v>0</v>
      </c>
    </row>
    <row r="84" spans="1:7" ht="15.75" hidden="1">
      <c r="A84" s="8"/>
      <c r="B84" s="37"/>
      <c r="C84" s="43">
        <f t="shared" si="2"/>
        <v>0</v>
      </c>
      <c r="D84" s="13"/>
      <c r="E84" s="33" t="s">
        <v>29</v>
      </c>
      <c r="F84" s="20">
        <v>78001.93</v>
      </c>
      <c r="G84" s="24">
        <f t="shared" si="3"/>
        <v>0</v>
      </c>
    </row>
    <row r="85" spans="1:7" ht="15.75" hidden="1">
      <c r="A85" s="8"/>
      <c r="B85" s="37"/>
      <c r="C85" s="43">
        <f t="shared" si="2"/>
        <v>0</v>
      </c>
      <c r="D85" s="13"/>
      <c r="E85" s="33" t="s">
        <v>107</v>
      </c>
      <c r="F85" s="20">
        <v>38700</v>
      </c>
      <c r="G85" s="24">
        <f t="shared" si="3"/>
        <v>0</v>
      </c>
    </row>
    <row r="86" spans="1:7" ht="15.75" hidden="1">
      <c r="A86" s="8"/>
      <c r="B86" s="37"/>
      <c r="C86" s="43">
        <f t="shared" si="2"/>
        <v>0</v>
      </c>
      <c r="D86" s="13"/>
      <c r="E86" s="33" t="s">
        <v>108</v>
      </c>
      <c r="F86" s="20">
        <v>79245.3</v>
      </c>
      <c r="G86" s="24">
        <f t="shared" si="3"/>
        <v>0</v>
      </c>
    </row>
    <row r="87" spans="1:7" ht="15.75">
      <c r="A87" s="8" t="s">
        <v>2</v>
      </c>
      <c r="B87" s="37">
        <v>0</v>
      </c>
      <c r="C87" s="43">
        <v>0</v>
      </c>
      <c r="D87" s="13">
        <v>0</v>
      </c>
      <c r="E87" s="30"/>
      <c r="F87" s="15">
        <f>SUM(F88:F93)</f>
        <v>256039.53</v>
      </c>
      <c r="G87" s="24">
        <f t="shared" si="3"/>
        <v>0</v>
      </c>
    </row>
    <row r="88" spans="1:7" ht="15.75" hidden="1">
      <c r="A88" s="8"/>
      <c r="B88" s="37"/>
      <c r="C88" s="43">
        <f t="shared" si="2"/>
        <v>0</v>
      </c>
      <c r="D88" s="13"/>
      <c r="E88" s="30" t="s">
        <v>42</v>
      </c>
      <c r="F88" s="16">
        <v>3140</v>
      </c>
      <c r="G88" s="24">
        <f t="shared" si="3"/>
        <v>0</v>
      </c>
    </row>
    <row r="89" spans="1:7" ht="15.75" hidden="1">
      <c r="A89" s="8"/>
      <c r="B89" s="39"/>
      <c r="C89" s="43">
        <f t="shared" si="2"/>
        <v>0</v>
      </c>
      <c r="D89" s="13"/>
      <c r="E89" s="30" t="s">
        <v>43</v>
      </c>
      <c r="F89" s="16">
        <v>66500</v>
      </c>
      <c r="G89" s="24">
        <f t="shared" si="3"/>
        <v>0</v>
      </c>
    </row>
    <row r="90" spans="1:7" ht="15.75" hidden="1">
      <c r="A90" s="8"/>
      <c r="B90" s="40"/>
      <c r="C90" s="43">
        <f t="shared" si="2"/>
        <v>0</v>
      </c>
      <c r="D90" s="13"/>
      <c r="E90" s="30" t="s">
        <v>114</v>
      </c>
      <c r="F90" s="16">
        <v>684.38</v>
      </c>
      <c r="G90" s="24">
        <f t="shared" si="3"/>
        <v>0</v>
      </c>
    </row>
    <row r="91" spans="1:7" ht="15.75" hidden="1">
      <c r="A91" s="8"/>
      <c r="B91" s="40"/>
      <c r="C91" s="43">
        <f t="shared" si="2"/>
        <v>0</v>
      </c>
      <c r="D91" s="13"/>
      <c r="E91" s="30" t="s">
        <v>37</v>
      </c>
      <c r="F91" s="16">
        <v>8485</v>
      </c>
      <c r="G91" s="24">
        <f t="shared" si="3"/>
        <v>0</v>
      </c>
    </row>
    <row r="92" spans="1:7" ht="15.75" hidden="1">
      <c r="A92" s="8"/>
      <c r="B92" s="40"/>
      <c r="C92" s="43">
        <f t="shared" si="2"/>
        <v>0</v>
      </c>
      <c r="D92" s="13"/>
      <c r="E92" s="30" t="s">
        <v>35</v>
      </c>
      <c r="F92" s="16">
        <v>173385.15</v>
      </c>
      <c r="G92" s="24">
        <f t="shared" si="3"/>
        <v>0</v>
      </c>
    </row>
    <row r="93" spans="1:7" ht="15.75" hidden="1">
      <c r="A93" s="8"/>
      <c r="B93" s="37"/>
      <c r="C93" s="43">
        <f t="shared" si="2"/>
        <v>0</v>
      </c>
      <c r="D93" s="13"/>
      <c r="E93" s="30" t="s">
        <v>113</v>
      </c>
      <c r="F93" s="16">
        <v>3845</v>
      </c>
      <c r="G93" s="24">
        <f t="shared" si="3"/>
        <v>0</v>
      </c>
    </row>
    <row r="94" spans="1:7" ht="15.75" hidden="1">
      <c r="A94" s="8"/>
      <c r="B94" s="37"/>
      <c r="C94" s="43">
        <f t="shared" si="2"/>
        <v>0</v>
      </c>
      <c r="D94" s="13"/>
      <c r="E94" s="30"/>
      <c r="F94" s="17">
        <f>SUM(F95:F97)/100*32.67</f>
        <v>2572.4357999999997</v>
      </c>
      <c r="G94" s="24">
        <f t="shared" si="3"/>
        <v>0</v>
      </c>
    </row>
    <row r="95" spans="1:7" ht="15.75" hidden="1">
      <c r="A95" s="8"/>
      <c r="B95" s="37"/>
      <c r="C95" s="43">
        <f t="shared" si="2"/>
        <v>0</v>
      </c>
      <c r="D95" s="13"/>
      <c r="E95" s="33" t="s">
        <v>128</v>
      </c>
      <c r="F95" s="18">
        <v>2634</v>
      </c>
      <c r="G95" s="24">
        <f t="shared" si="3"/>
        <v>0</v>
      </c>
    </row>
    <row r="96" spans="1:7" ht="15.75" hidden="1">
      <c r="A96" s="8"/>
      <c r="B96" s="37"/>
      <c r="C96" s="43">
        <f t="shared" si="2"/>
        <v>0</v>
      </c>
      <c r="D96" s="13"/>
      <c r="E96" s="33" t="s">
        <v>129</v>
      </c>
      <c r="F96" s="18">
        <v>2100</v>
      </c>
      <c r="G96" s="24">
        <f t="shared" si="3"/>
        <v>0</v>
      </c>
    </row>
    <row r="97" spans="1:7" ht="15.75" hidden="1">
      <c r="A97" s="8"/>
      <c r="B97" s="37"/>
      <c r="C97" s="43">
        <f t="shared" si="2"/>
        <v>0</v>
      </c>
      <c r="D97" s="13"/>
      <c r="E97" s="33" t="s">
        <v>130</v>
      </c>
      <c r="F97" s="18">
        <v>3140</v>
      </c>
      <c r="G97" s="24">
        <f t="shared" si="3"/>
        <v>0</v>
      </c>
    </row>
    <row r="98" spans="1:7" ht="15.75" hidden="1">
      <c r="A98" s="8"/>
      <c r="B98" s="37"/>
      <c r="C98" s="43">
        <f t="shared" si="2"/>
        <v>0</v>
      </c>
      <c r="D98" s="13"/>
      <c r="E98" s="33"/>
      <c r="F98" s="19">
        <f>SUM(F99:F105)/100*13.25</f>
        <v>209127.305925</v>
      </c>
      <c r="G98" s="24">
        <f t="shared" si="3"/>
        <v>0</v>
      </c>
    </row>
    <row r="99" spans="1:7" ht="15.75" hidden="1">
      <c r="A99" s="8"/>
      <c r="B99" s="37"/>
      <c r="C99" s="43">
        <f t="shared" si="2"/>
        <v>0</v>
      </c>
      <c r="D99" s="13"/>
      <c r="E99" s="33" t="s">
        <v>75</v>
      </c>
      <c r="F99" s="20">
        <v>177587.5</v>
      </c>
      <c r="G99" s="24">
        <f t="shared" si="3"/>
        <v>0</v>
      </c>
    </row>
    <row r="100" spans="1:7" ht="30" hidden="1">
      <c r="A100" s="8"/>
      <c r="B100" s="37"/>
      <c r="C100" s="43">
        <f t="shared" si="2"/>
        <v>0</v>
      </c>
      <c r="D100" s="13"/>
      <c r="E100" s="33" t="s">
        <v>119</v>
      </c>
      <c r="F100" s="20">
        <v>109410.77</v>
      </c>
      <c r="G100" s="24">
        <f t="shared" si="3"/>
        <v>0</v>
      </c>
    </row>
    <row r="101" spans="1:7" ht="15.75" hidden="1">
      <c r="A101" s="8"/>
      <c r="B101" s="37"/>
      <c r="C101" s="43">
        <f t="shared" si="2"/>
        <v>0</v>
      </c>
      <c r="D101" s="13"/>
      <c r="E101" s="33" t="s">
        <v>131</v>
      </c>
      <c r="F101" s="20">
        <v>9117.89</v>
      </c>
      <c r="G101" s="24">
        <f t="shared" si="3"/>
        <v>0</v>
      </c>
    </row>
    <row r="102" spans="1:7" ht="30" hidden="1">
      <c r="A102" s="8"/>
      <c r="B102" s="37"/>
      <c r="C102" s="43">
        <f t="shared" si="2"/>
        <v>0</v>
      </c>
      <c r="D102" s="13"/>
      <c r="E102" s="33" t="s">
        <v>132</v>
      </c>
      <c r="F102" s="20">
        <v>5749.71</v>
      </c>
      <c r="G102" s="24">
        <f t="shared" si="3"/>
        <v>0</v>
      </c>
    </row>
    <row r="103" spans="1:7" ht="15.75" hidden="1">
      <c r="A103" s="8"/>
      <c r="B103" s="37"/>
      <c r="C103" s="43">
        <f t="shared" si="2"/>
        <v>0</v>
      </c>
      <c r="D103" s="13"/>
      <c r="E103" s="33" t="s">
        <v>41</v>
      </c>
      <c r="F103" s="20">
        <v>96761</v>
      </c>
      <c r="G103" s="24">
        <f t="shared" si="3"/>
        <v>0</v>
      </c>
    </row>
    <row r="104" spans="1:7" ht="15.75" hidden="1">
      <c r="A104" s="8"/>
      <c r="B104" s="37"/>
      <c r="C104" s="43">
        <f t="shared" si="2"/>
        <v>0</v>
      </c>
      <c r="D104" s="13"/>
      <c r="E104" s="33" t="s">
        <v>85</v>
      </c>
      <c r="F104" s="20">
        <v>817559.46</v>
      </c>
      <c r="G104" s="24">
        <f t="shared" si="3"/>
        <v>0</v>
      </c>
    </row>
    <row r="105" spans="1:7" ht="15.75" hidden="1">
      <c r="A105" s="8"/>
      <c r="B105" s="37"/>
      <c r="C105" s="43">
        <f t="shared" si="2"/>
        <v>0</v>
      </c>
      <c r="D105" s="13"/>
      <c r="E105" s="33" t="s">
        <v>35</v>
      </c>
      <c r="F105" s="20">
        <v>362132.96</v>
      </c>
      <c r="G105" s="24">
        <f t="shared" si="3"/>
        <v>0</v>
      </c>
    </row>
    <row r="106" spans="1:7" ht="15.75">
      <c r="A106" s="8" t="s">
        <v>3</v>
      </c>
      <c r="B106" s="37">
        <v>134445.77</v>
      </c>
      <c r="C106" s="43">
        <v>121001.19</v>
      </c>
      <c r="D106" s="13">
        <v>134445.77</v>
      </c>
      <c r="E106" s="30"/>
      <c r="F106" s="15">
        <f>SUM(F107:F111)</f>
        <v>232911.93999999997</v>
      </c>
      <c r="G106" s="24">
        <f t="shared" si="3"/>
        <v>0</v>
      </c>
    </row>
    <row r="107" spans="1:7" ht="15.75" hidden="1">
      <c r="A107" s="8"/>
      <c r="B107" s="37"/>
      <c r="C107" s="43">
        <f t="shared" si="2"/>
        <v>0</v>
      </c>
      <c r="D107" s="13"/>
      <c r="E107" s="30" t="s">
        <v>47</v>
      </c>
      <c r="F107" s="16">
        <v>215638.8</v>
      </c>
      <c r="G107" s="24">
        <f t="shared" si="3"/>
        <v>0</v>
      </c>
    </row>
    <row r="108" spans="1:7" ht="15.75" hidden="1">
      <c r="A108" s="8"/>
      <c r="B108" s="39"/>
      <c r="C108" s="43">
        <f t="shared" si="2"/>
        <v>0</v>
      </c>
      <c r="D108" s="13"/>
      <c r="E108" s="30" t="s">
        <v>48</v>
      </c>
      <c r="F108" s="16">
        <v>4791.52</v>
      </c>
      <c r="G108" s="24">
        <f t="shared" si="3"/>
        <v>0</v>
      </c>
    </row>
    <row r="109" spans="1:7" ht="15.75" hidden="1">
      <c r="A109" s="8"/>
      <c r="B109" s="37"/>
      <c r="C109" s="43">
        <f t="shared" si="2"/>
        <v>0</v>
      </c>
      <c r="D109" s="13"/>
      <c r="E109" s="30" t="s">
        <v>49</v>
      </c>
      <c r="F109" s="16">
        <v>860</v>
      </c>
      <c r="G109" s="24">
        <f t="shared" si="3"/>
        <v>0</v>
      </c>
    </row>
    <row r="110" spans="1:7" ht="15.75" hidden="1">
      <c r="A110" s="8"/>
      <c r="B110" s="37"/>
      <c r="C110" s="43">
        <f t="shared" si="2"/>
        <v>0</v>
      </c>
      <c r="D110" s="13"/>
      <c r="E110" s="30" t="s">
        <v>50</v>
      </c>
      <c r="F110" s="16">
        <v>5367</v>
      </c>
      <c r="G110" s="24">
        <f t="shared" si="3"/>
        <v>0</v>
      </c>
    </row>
    <row r="111" spans="1:7" ht="15.75" hidden="1">
      <c r="A111" s="8"/>
      <c r="B111" s="37"/>
      <c r="C111" s="43">
        <f t="shared" si="2"/>
        <v>0</v>
      </c>
      <c r="D111" s="13"/>
      <c r="E111" s="30" t="s">
        <v>51</v>
      </c>
      <c r="F111" s="16">
        <v>6254.62</v>
      </c>
      <c r="G111" s="24">
        <f t="shared" si="3"/>
        <v>0</v>
      </c>
    </row>
    <row r="112" spans="1:7" ht="15.75" hidden="1">
      <c r="A112" s="8"/>
      <c r="B112" s="37"/>
      <c r="C112" s="43">
        <f t="shared" si="2"/>
        <v>0</v>
      </c>
      <c r="D112" s="13"/>
      <c r="E112" s="30"/>
      <c r="F112" s="21">
        <f>SUM(F113:F118)/100*13.25</f>
        <v>9384.9432</v>
      </c>
      <c r="G112" s="24">
        <f t="shared" si="3"/>
        <v>0</v>
      </c>
    </row>
    <row r="113" spans="1:7" ht="15.75" hidden="1">
      <c r="A113" s="8"/>
      <c r="B113" s="37"/>
      <c r="C113" s="43">
        <f t="shared" si="2"/>
        <v>0</v>
      </c>
      <c r="D113" s="13"/>
      <c r="E113" s="33" t="s">
        <v>117</v>
      </c>
      <c r="F113" s="22">
        <v>19116.56</v>
      </c>
      <c r="G113" s="24">
        <f t="shared" si="3"/>
        <v>0</v>
      </c>
    </row>
    <row r="114" spans="1:7" ht="15.75" hidden="1">
      <c r="A114" s="8"/>
      <c r="B114" s="37"/>
      <c r="C114" s="43">
        <f t="shared" si="2"/>
        <v>0</v>
      </c>
      <c r="D114" s="13"/>
      <c r="E114" s="33" t="s">
        <v>55</v>
      </c>
      <c r="F114" s="22">
        <v>31188</v>
      </c>
      <c r="G114" s="24">
        <f t="shared" si="3"/>
        <v>0</v>
      </c>
    </row>
    <row r="115" spans="1:7" ht="15.75" hidden="1">
      <c r="A115" s="8"/>
      <c r="B115" s="37"/>
      <c r="C115" s="43">
        <f t="shared" si="2"/>
        <v>0</v>
      </c>
      <c r="D115" s="13"/>
      <c r="E115" s="33" t="s">
        <v>121</v>
      </c>
      <c r="F115" s="22">
        <v>595</v>
      </c>
      <c r="G115" s="24">
        <f t="shared" si="3"/>
        <v>0</v>
      </c>
    </row>
    <row r="116" spans="1:7" ht="15.75" hidden="1">
      <c r="A116" s="8"/>
      <c r="B116" s="37"/>
      <c r="C116" s="43">
        <f t="shared" si="2"/>
        <v>0</v>
      </c>
      <c r="D116" s="13"/>
      <c r="E116" s="33" t="s">
        <v>50</v>
      </c>
      <c r="F116" s="22">
        <v>12020.2</v>
      </c>
      <c r="G116" s="24">
        <f t="shared" si="3"/>
        <v>0</v>
      </c>
    </row>
    <row r="117" spans="1:7" ht="15.75" hidden="1">
      <c r="A117" s="8"/>
      <c r="B117" s="37"/>
      <c r="C117" s="43">
        <f t="shared" si="2"/>
        <v>0</v>
      </c>
      <c r="D117" s="13"/>
      <c r="E117" s="33" t="s">
        <v>123</v>
      </c>
      <c r="F117" s="22">
        <v>1900</v>
      </c>
      <c r="G117" s="24">
        <f t="shared" si="3"/>
        <v>0</v>
      </c>
    </row>
    <row r="118" spans="1:7" ht="30" hidden="1">
      <c r="A118" s="8"/>
      <c r="B118" s="37"/>
      <c r="C118" s="43">
        <f t="shared" si="2"/>
        <v>0</v>
      </c>
      <c r="D118" s="13"/>
      <c r="E118" s="33" t="s">
        <v>52</v>
      </c>
      <c r="F118" s="22">
        <v>6010</v>
      </c>
      <c r="G118" s="24">
        <f t="shared" si="3"/>
        <v>0</v>
      </c>
    </row>
    <row r="119" spans="1:7" ht="15.75" hidden="1">
      <c r="A119" s="8"/>
      <c r="B119" s="37"/>
      <c r="C119" s="43">
        <f t="shared" si="2"/>
        <v>0</v>
      </c>
      <c r="D119" s="13"/>
      <c r="E119" s="30"/>
      <c r="F119" s="17">
        <f>SUM(F120:F123)/100*32.67</f>
        <v>26415.7868601</v>
      </c>
      <c r="G119" s="24">
        <f t="shared" si="3"/>
        <v>0</v>
      </c>
    </row>
    <row r="120" spans="1:7" ht="15.75" hidden="1">
      <c r="A120" s="8"/>
      <c r="B120" s="37"/>
      <c r="C120" s="43">
        <f t="shared" si="2"/>
        <v>0</v>
      </c>
      <c r="D120" s="13"/>
      <c r="E120" s="33" t="s">
        <v>126</v>
      </c>
      <c r="F120" s="18">
        <v>15516.42</v>
      </c>
      <c r="G120" s="24">
        <f t="shared" si="3"/>
        <v>0</v>
      </c>
    </row>
    <row r="121" spans="1:7" ht="15.75" hidden="1">
      <c r="A121" s="8"/>
      <c r="B121" s="37"/>
      <c r="C121" s="43">
        <f t="shared" si="2"/>
        <v>0</v>
      </c>
      <c r="D121" s="13"/>
      <c r="E121" s="33" t="s">
        <v>66</v>
      </c>
      <c r="F121" s="18">
        <f>302993.33/10</f>
        <v>30299.333000000002</v>
      </c>
      <c r="G121" s="24">
        <f t="shared" si="3"/>
        <v>0</v>
      </c>
    </row>
    <row r="122" spans="1:7" ht="30" hidden="1">
      <c r="A122" s="8"/>
      <c r="B122" s="37"/>
      <c r="C122" s="43">
        <f t="shared" si="2"/>
        <v>0</v>
      </c>
      <c r="D122" s="13"/>
      <c r="E122" s="33" t="s">
        <v>52</v>
      </c>
      <c r="F122" s="18">
        <v>33734.65</v>
      </c>
      <c r="G122" s="24">
        <f t="shared" si="3"/>
        <v>0</v>
      </c>
    </row>
    <row r="123" spans="1:7" ht="15.75" hidden="1">
      <c r="A123" s="8"/>
      <c r="B123" s="37"/>
      <c r="C123" s="43">
        <f t="shared" si="2"/>
        <v>0</v>
      </c>
      <c r="D123" s="13"/>
      <c r="E123" s="33" t="s">
        <v>65</v>
      </c>
      <c r="F123" s="18">
        <v>1306</v>
      </c>
      <c r="G123" s="24">
        <f t="shared" si="3"/>
        <v>0</v>
      </c>
    </row>
    <row r="124" spans="1:7" ht="15.75">
      <c r="A124" s="8" t="s">
        <v>4</v>
      </c>
      <c r="B124" s="37">
        <v>0</v>
      </c>
      <c r="C124" s="43">
        <v>0</v>
      </c>
      <c r="D124" s="13">
        <v>0</v>
      </c>
      <c r="E124" s="30"/>
      <c r="F124" s="15">
        <f>SUM(F125:F126)</f>
        <v>46586.92</v>
      </c>
      <c r="G124" s="24">
        <f t="shared" si="3"/>
        <v>0</v>
      </c>
    </row>
    <row r="125" spans="1:7" ht="15.75" hidden="1">
      <c r="A125" s="8"/>
      <c r="B125" s="37"/>
      <c r="C125" s="43">
        <f t="shared" si="2"/>
        <v>0</v>
      </c>
      <c r="D125" s="13"/>
      <c r="E125" s="30" t="s">
        <v>25</v>
      </c>
      <c r="F125" s="16">
        <v>14132.15</v>
      </c>
      <c r="G125" s="24">
        <f t="shared" si="3"/>
        <v>0</v>
      </c>
    </row>
    <row r="126" spans="1:7" ht="15.75" hidden="1">
      <c r="A126" s="8"/>
      <c r="B126" s="37"/>
      <c r="C126" s="43">
        <f t="shared" si="2"/>
        <v>0</v>
      </c>
      <c r="D126" s="13"/>
      <c r="E126" s="30" t="s">
        <v>26</v>
      </c>
      <c r="F126" s="16">
        <v>32454.77</v>
      </c>
      <c r="G126" s="24">
        <f t="shared" si="3"/>
        <v>0</v>
      </c>
    </row>
    <row r="127" spans="1:7" ht="15.75" hidden="1">
      <c r="A127" s="8"/>
      <c r="B127" s="37"/>
      <c r="C127" s="43">
        <f t="shared" si="2"/>
        <v>0</v>
      </c>
      <c r="D127" s="13"/>
      <c r="E127" s="30" t="s">
        <v>22</v>
      </c>
      <c r="F127" s="16">
        <v>1724</v>
      </c>
      <c r="G127" s="24">
        <f t="shared" si="3"/>
        <v>0</v>
      </c>
    </row>
    <row r="128" spans="1:7" ht="15.75" hidden="1">
      <c r="A128" s="8"/>
      <c r="B128" s="37"/>
      <c r="C128" s="43">
        <f t="shared" si="2"/>
        <v>0</v>
      </c>
      <c r="D128" s="13"/>
      <c r="E128" s="30" t="s">
        <v>23</v>
      </c>
      <c r="F128" s="16">
        <v>6332</v>
      </c>
      <c r="G128" s="24">
        <f t="shared" si="3"/>
        <v>0</v>
      </c>
    </row>
    <row r="129" spans="1:7" ht="15.75" hidden="1">
      <c r="A129" s="8"/>
      <c r="B129" s="37"/>
      <c r="C129" s="43">
        <f t="shared" si="2"/>
        <v>0</v>
      </c>
      <c r="D129" s="13"/>
      <c r="E129" s="30" t="s">
        <v>24</v>
      </c>
      <c r="F129" s="16">
        <v>58276</v>
      </c>
      <c r="G129" s="24">
        <f t="shared" si="3"/>
        <v>0</v>
      </c>
    </row>
    <row r="130" spans="1:7" ht="15.75">
      <c r="A130" s="8" t="s">
        <v>5</v>
      </c>
      <c r="B130" s="37">
        <v>0</v>
      </c>
      <c r="C130" s="43">
        <v>0</v>
      </c>
      <c r="D130" s="13">
        <v>0</v>
      </c>
      <c r="E130" s="30"/>
      <c r="F130" s="15">
        <f>SUM(F131:F135)</f>
        <v>421912.69</v>
      </c>
      <c r="G130" s="24">
        <f t="shared" si="3"/>
        <v>0</v>
      </c>
    </row>
    <row r="131" spans="1:7" ht="15.75" hidden="1">
      <c r="A131" s="8"/>
      <c r="B131" s="37"/>
      <c r="C131" s="43">
        <f t="shared" si="2"/>
        <v>0</v>
      </c>
      <c r="D131" s="13"/>
      <c r="E131" s="30" t="s">
        <v>44</v>
      </c>
      <c r="F131" s="16">
        <v>3789.47</v>
      </c>
      <c r="G131" s="24">
        <f t="shared" si="3"/>
        <v>0</v>
      </c>
    </row>
    <row r="132" spans="1:7" ht="15.75" hidden="1">
      <c r="A132" s="8"/>
      <c r="B132" s="37"/>
      <c r="C132" s="43">
        <f t="shared" si="2"/>
        <v>0</v>
      </c>
      <c r="D132" s="13"/>
      <c r="E132" s="30" t="s">
        <v>112</v>
      </c>
      <c r="F132" s="16">
        <v>23033.6</v>
      </c>
      <c r="G132" s="24">
        <f t="shared" si="3"/>
        <v>0</v>
      </c>
    </row>
    <row r="133" spans="1:7" ht="15.75" hidden="1">
      <c r="A133" s="8"/>
      <c r="B133" s="37"/>
      <c r="C133" s="43">
        <f aca="true" t="shared" si="4" ref="C133:C176">B133*0.68564763</f>
        <v>0</v>
      </c>
      <c r="D133" s="13"/>
      <c r="E133" s="30" t="s">
        <v>45</v>
      </c>
      <c r="F133" s="16">
        <v>26452.18</v>
      </c>
      <c r="G133" s="24">
        <f t="shared" si="3"/>
        <v>0</v>
      </c>
    </row>
    <row r="134" spans="1:7" ht="15.75" hidden="1">
      <c r="A134" s="8"/>
      <c r="B134" s="37"/>
      <c r="C134" s="43">
        <f t="shared" si="4"/>
        <v>0</v>
      </c>
      <c r="D134" s="13"/>
      <c r="E134" s="30" t="s">
        <v>138</v>
      </c>
      <c r="F134" s="16">
        <v>121637.12</v>
      </c>
      <c r="G134" s="24">
        <f t="shared" si="3"/>
        <v>0</v>
      </c>
    </row>
    <row r="135" spans="1:7" ht="15.75" hidden="1">
      <c r="A135" s="8"/>
      <c r="B135" s="37"/>
      <c r="C135" s="43">
        <f t="shared" si="4"/>
        <v>0</v>
      </c>
      <c r="D135" s="13"/>
      <c r="E135" s="30" t="s">
        <v>46</v>
      </c>
      <c r="F135" s="16">
        <v>247000.32</v>
      </c>
      <c r="G135" s="24">
        <f aca="true" t="shared" si="5" ref="G135:G179">B135-D135</f>
        <v>0</v>
      </c>
    </row>
    <row r="136" spans="1:7" ht="15.75">
      <c r="A136" s="8" t="s">
        <v>6</v>
      </c>
      <c r="B136" s="37">
        <v>0</v>
      </c>
      <c r="C136" s="43">
        <v>0</v>
      </c>
      <c r="D136" s="13">
        <v>0</v>
      </c>
      <c r="E136" s="30"/>
      <c r="F136" s="15">
        <f>SUM(F137:F138)</f>
        <v>54000</v>
      </c>
      <c r="G136" s="24">
        <f t="shared" si="5"/>
        <v>0</v>
      </c>
    </row>
    <row r="137" spans="1:7" ht="15.75" hidden="1">
      <c r="A137" s="8"/>
      <c r="B137" s="37"/>
      <c r="C137" s="35">
        <f t="shared" si="4"/>
        <v>0</v>
      </c>
      <c r="D137" s="13"/>
      <c r="E137" s="30" t="s">
        <v>53</v>
      </c>
      <c r="F137" s="16">
        <v>20000</v>
      </c>
      <c r="G137" s="24">
        <f t="shared" si="5"/>
        <v>0</v>
      </c>
    </row>
    <row r="138" spans="1:7" ht="30" hidden="1">
      <c r="A138" s="8"/>
      <c r="B138" s="39">
        <f>F136+F139+F141+F143</f>
        <v>155343.99037500002</v>
      </c>
      <c r="C138" s="35">
        <f t="shared" si="4"/>
        <v>106511.23883536157</v>
      </c>
      <c r="D138" s="13"/>
      <c r="E138" s="30" t="s">
        <v>111</v>
      </c>
      <c r="F138" s="16">
        <v>34000</v>
      </c>
      <c r="G138" s="24">
        <f t="shared" si="5"/>
        <v>155343.99037500002</v>
      </c>
    </row>
    <row r="139" spans="1:7" ht="15.75" hidden="1">
      <c r="A139" s="8"/>
      <c r="B139" s="37"/>
      <c r="C139" s="35">
        <f t="shared" si="4"/>
        <v>0</v>
      </c>
      <c r="D139" s="13"/>
      <c r="E139" s="30"/>
      <c r="F139" s="21">
        <f>SUM(F140)/100*13.25</f>
        <v>145.75</v>
      </c>
      <c r="G139" s="24">
        <f t="shared" si="5"/>
        <v>0</v>
      </c>
    </row>
    <row r="140" spans="1:7" ht="15.75" hidden="1">
      <c r="A140" s="8"/>
      <c r="B140" s="37"/>
      <c r="C140" s="35">
        <f t="shared" si="4"/>
        <v>0</v>
      </c>
      <c r="D140" s="13"/>
      <c r="E140" s="33" t="s">
        <v>120</v>
      </c>
      <c r="F140" s="22">
        <v>1100</v>
      </c>
      <c r="G140" s="24">
        <f t="shared" si="5"/>
        <v>0</v>
      </c>
    </row>
    <row r="141" spans="1:7" ht="15.75" hidden="1">
      <c r="A141" s="8"/>
      <c r="B141" s="37"/>
      <c r="C141" s="35">
        <f t="shared" si="4"/>
        <v>0</v>
      </c>
      <c r="D141" s="13"/>
      <c r="E141" s="30"/>
      <c r="F141" s="17">
        <f>SUM(F142)/100*32.67</f>
        <v>118.5921</v>
      </c>
      <c r="G141" s="24">
        <f t="shared" si="5"/>
        <v>0</v>
      </c>
    </row>
    <row r="142" spans="1:7" ht="15.75" hidden="1">
      <c r="A142" s="8"/>
      <c r="B142" s="37"/>
      <c r="C142" s="35">
        <f t="shared" si="4"/>
        <v>0</v>
      </c>
      <c r="D142" s="13"/>
      <c r="E142" s="33" t="s">
        <v>127</v>
      </c>
      <c r="F142" s="18">
        <v>363</v>
      </c>
      <c r="G142" s="24">
        <f t="shared" si="5"/>
        <v>0</v>
      </c>
    </row>
    <row r="143" spans="1:7" ht="15.75" hidden="1">
      <c r="A143" s="8"/>
      <c r="B143" s="37"/>
      <c r="C143" s="35">
        <f t="shared" si="4"/>
        <v>0</v>
      </c>
      <c r="D143" s="13"/>
      <c r="E143" s="32"/>
      <c r="F143" s="23">
        <f>SUM(F144:F145)/100*13.25</f>
        <v>101079.64827500001</v>
      </c>
      <c r="G143" s="24">
        <f t="shared" si="5"/>
        <v>0</v>
      </c>
    </row>
    <row r="144" spans="1:7" ht="15.75" hidden="1">
      <c r="A144" s="8"/>
      <c r="B144" s="37"/>
      <c r="C144" s="35">
        <f t="shared" si="4"/>
        <v>0</v>
      </c>
      <c r="D144" s="13"/>
      <c r="E144" s="33" t="s">
        <v>78</v>
      </c>
      <c r="F144" s="20">
        <v>666104.27</v>
      </c>
      <c r="G144" s="24">
        <f t="shared" si="5"/>
        <v>0</v>
      </c>
    </row>
    <row r="145" spans="1:7" ht="15.75" hidden="1">
      <c r="A145" s="8"/>
      <c r="B145" s="37"/>
      <c r="C145" s="35">
        <f t="shared" si="4"/>
        <v>0</v>
      </c>
      <c r="D145" s="13"/>
      <c r="E145" s="33" t="s">
        <v>41</v>
      </c>
      <c r="F145" s="20">
        <v>96761</v>
      </c>
      <c r="G145" s="24">
        <f t="shared" si="5"/>
        <v>0</v>
      </c>
    </row>
    <row r="146" spans="1:7" ht="15.75">
      <c r="A146" s="14" t="s">
        <v>7</v>
      </c>
      <c r="B146" s="38">
        <f>B148+B150+B152+B154</f>
        <v>2295690.51</v>
      </c>
      <c r="C146" s="38">
        <f>C148+C150+C152+C154</f>
        <v>2051789.35</v>
      </c>
      <c r="D146" s="38">
        <f>D148+D150+D152+D154</f>
        <v>2295690.51</v>
      </c>
      <c r="E146" s="30"/>
      <c r="F146" s="24"/>
      <c r="G146" s="24">
        <f t="shared" si="5"/>
        <v>0</v>
      </c>
    </row>
    <row r="147" spans="1:7" ht="15.75" hidden="1">
      <c r="A147" s="8"/>
      <c r="B147" s="37"/>
      <c r="C147" s="35">
        <f t="shared" si="4"/>
        <v>0</v>
      </c>
      <c r="D147" s="13"/>
      <c r="E147" s="30"/>
      <c r="F147" s="24"/>
      <c r="G147" s="24">
        <f t="shared" si="5"/>
        <v>0</v>
      </c>
    </row>
    <row r="148" spans="1:7" ht="15.75">
      <c r="A148" s="8" t="s">
        <v>8</v>
      </c>
      <c r="B148" s="40">
        <v>92075.71</v>
      </c>
      <c r="C148" s="43">
        <v>82868.14</v>
      </c>
      <c r="D148" s="34">
        <v>92075.71</v>
      </c>
      <c r="E148" s="30" t="s">
        <v>21</v>
      </c>
      <c r="F148" s="15">
        <v>185199.75</v>
      </c>
      <c r="G148" s="24"/>
    </row>
    <row r="149" spans="1:7" ht="15.75" hidden="1">
      <c r="A149" s="8"/>
      <c r="B149" s="40"/>
      <c r="C149" s="43">
        <f t="shared" si="4"/>
        <v>0</v>
      </c>
      <c r="D149" s="34"/>
      <c r="E149" s="30"/>
      <c r="F149" s="24"/>
      <c r="G149" s="24">
        <f t="shared" si="5"/>
        <v>0</v>
      </c>
    </row>
    <row r="150" spans="1:7" ht="15.75">
      <c r="A150" s="8" t="s">
        <v>9</v>
      </c>
      <c r="B150" s="40">
        <v>199088.26</v>
      </c>
      <c r="C150" s="43">
        <v>179179.43</v>
      </c>
      <c r="D150" s="34">
        <v>199088.26</v>
      </c>
      <c r="E150" s="30" t="s">
        <v>21</v>
      </c>
      <c r="F150" s="15">
        <v>380932.1</v>
      </c>
      <c r="G150" s="24">
        <f t="shared" si="5"/>
        <v>0</v>
      </c>
    </row>
    <row r="151" spans="1:7" ht="15.75" hidden="1">
      <c r="A151" s="8"/>
      <c r="B151" s="40"/>
      <c r="C151" s="43">
        <f t="shared" si="4"/>
        <v>0</v>
      </c>
      <c r="D151" s="34"/>
      <c r="E151" s="30"/>
      <c r="F151" s="24"/>
      <c r="G151" s="24">
        <f t="shared" si="5"/>
        <v>0</v>
      </c>
    </row>
    <row r="152" spans="1:7" ht="15.75">
      <c r="A152" s="8" t="s">
        <v>141</v>
      </c>
      <c r="B152" s="40">
        <v>1428901.06</v>
      </c>
      <c r="C152" s="43">
        <v>1271678.85</v>
      </c>
      <c r="D152" s="34">
        <v>1428901.06</v>
      </c>
      <c r="E152" s="30" t="s">
        <v>21</v>
      </c>
      <c r="F152" s="15">
        <f>3676163.11+218744.75</f>
        <v>3894907.86</v>
      </c>
      <c r="G152" s="24">
        <f t="shared" si="5"/>
        <v>0</v>
      </c>
    </row>
    <row r="153" spans="1:7" ht="15.75" hidden="1">
      <c r="A153" s="8"/>
      <c r="B153" s="40"/>
      <c r="C153" s="43">
        <f t="shared" si="4"/>
        <v>0</v>
      </c>
      <c r="D153" s="34"/>
      <c r="E153" s="30"/>
      <c r="F153" s="24"/>
      <c r="G153" s="24">
        <f t="shared" si="5"/>
        <v>0</v>
      </c>
    </row>
    <row r="154" spans="1:7" ht="15.75">
      <c r="A154" s="8" t="s">
        <v>10</v>
      </c>
      <c r="B154" s="40">
        <v>575625.48</v>
      </c>
      <c r="C154" s="43">
        <v>518062.93</v>
      </c>
      <c r="D154" s="34">
        <v>575625.48</v>
      </c>
      <c r="E154" s="30" t="s">
        <v>21</v>
      </c>
      <c r="F154" s="15">
        <v>2027265.27</v>
      </c>
      <c r="G154" s="24">
        <f t="shared" si="5"/>
        <v>0</v>
      </c>
    </row>
    <row r="155" spans="1:7" ht="15.75" hidden="1">
      <c r="A155" s="8"/>
      <c r="B155" s="37"/>
      <c r="C155" s="35">
        <f t="shared" si="4"/>
        <v>0</v>
      </c>
      <c r="D155" s="13"/>
      <c r="E155" s="30"/>
      <c r="F155" s="23"/>
      <c r="G155" s="24">
        <f t="shared" si="5"/>
        <v>0</v>
      </c>
    </row>
    <row r="156" spans="1:7" ht="19.5">
      <c r="A156" s="14" t="s">
        <v>11</v>
      </c>
      <c r="B156" s="38">
        <f>B158+B163+B177</f>
        <v>0</v>
      </c>
      <c r="C156" s="35">
        <v>0</v>
      </c>
      <c r="D156" s="35">
        <f>D158+D163+D177</f>
        <v>0</v>
      </c>
      <c r="E156" s="30"/>
      <c r="F156" s="24"/>
      <c r="G156" s="31">
        <f t="shared" si="5"/>
        <v>0</v>
      </c>
    </row>
    <row r="157" spans="1:7" ht="15.75" hidden="1">
      <c r="A157" s="8"/>
      <c r="B157" s="37"/>
      <c r="C157" s="35">
        <f t="shared" si="4"/>
        <v>0</v>
      </c>
      <c r="D157" s="13"/>
      <c r="E157" s="30"/>
      <c r="F157" s="24"/>
      <c r="G157" s="24">
        <f t="shared" si="5"/>
        <v>0</v>
      </c>
    </row>
    <row r="158" spans="1:7" ht="15.75">
      <c r="A158" s="8" t="s">
        <v>12</v>
      </c>
      <c r="B158" s="37">
        <v>0</v>
      </c>
      <c r="C158" s="43">
        <v>0</v>
      </c>
      <c r="D158" s="13">
        <v>0</v>
      </c>
      <c r="E158" s="30" t="s">
        <v>21</v>
      </c>
      <c r="F158" s="26">
        <v>271545</v>
      </c>
      <c r="G158" s="24">
        <f t="shared" si="5"/>
        <v>0</v>
      </c>
    </row>
    <row r="159" spans="1:7" ht="15.75" hidden="1">
      <c r="A159" s="8"/>
      <c r="B159" s="37"/>
      <c r="C159" s="43">
        <f t="shared" si="4"/>
        <v>0</v>
      </c>
      <c r="D159" s="13"/>
      <c r="E159" s="30"/>
      <c r="F159" s="24"/>
      <c r="G159" s="24">
        <f t="shared" si="5"/>
        <v>0</v>
      </c>
    </row>
    <row r="160" spans="1:7" ht="15.75" hidden="1">
      <c r="A160" s="8"/>
      <c r="B160" s="37"/>
      <c r="C160" s="43">
        <f t="shared" si="4"/>
        <v>0</v>
      </c>
      <c r="D160" s="13"/>
      <c r="E160" s="30" t="s">
        <v>27</v>
      </c>
      <c r="F160" s="16">
        <v>3610</v>
      </c>
      <c r="G160" s="24">
        <f t="shared" si="5"/>
        <v>0</v>
      </c>
    </row>
    <row r="161" spans="1:7" ht="15.75" hidden="1">
      <c r="A161" s="8"/>
      <c r="B161" s="37"/>
      <c r="C161" s="43">
        <f t="shared" si="4"/>
        <v>0</v>
      </c>
      <c r="D161" s="13"/>
      <c r="E161" s="30" t="s">
        <v>28</v>
      </c>
      <c r="F161" s="16">
        <v>625452.29</v>
      </c>
      <c r="G161" s="24">
        <f t="shared" si="5"/>
        <v>0</v>
      </c>
    </row>
    <row r="162" spans="1:7" ht="15.75" hidden="1">
      <c r="A162" s="8"/>
      <c r="B162" s="37"/>
      <c r="C162" s="43">
        <f t="shared" si="4"/>
        <v>0</v>
      </c>
      <c r="D162" s="13"/>
      <c r="E162" s="30" t="s">
        <v>29</v>
      </c>
      <c r="F162" s="16">
        <v>7810</v>
      </c>
      <c r="G162" s="24">
        <f t="shared" si="5"/>
        <v>0</v>
      </c>
    </row>
    <row r="163" spans="1:7" ht="15.75">
      <c r="A163" s="8" t="s">
        <v>13</v>
      </c>
      <c r="B163" s="37">
        <v>0</v>
      </c>
      <c r="C163" s="43">
        <v>0</v>
      </c>
      <c r="D163" s="13">
        <v>0</v>
      </c>
      <c r="E163" s="30"/>
      <c r="F163" s="25">
        <f>SUM(F164:F170)/100*13.25</f>
        <v>237724.913425</v>
      </c>
      <c r="G163" s="24">
        <f t="shared" si="5"/>
        <v>0</v>
      </c>
    </row>
    <row r="164" spans="1:7" ht="15.75" hidden="1">
      <c r="A164" s="8"/>
      <c r="B164" s="37"/>
      <c r="C164" s="43">
        <f t="shared" si="4"/>
        <v>0</v>
      </c>
      <c r="D164" s="13"/>
      <c r="E164" s="33" t="s">
        <v>79</v>
      </c>
      <c r="F164" s="20">
        <v>653436.41</v>
      </c>
      <c r="G164" s="24">
        <f t="shared" si="5"/>
        <v>0</v>
      </c>
    </row>
    <row r="165" spans="1:7" ht="15.75" hidden="1">
      <c r="A165" s="8"/>
      <c r="B165" s="37"/>
      <c r="C165" s="43">
        <f t="shared" si="4"/>
        <v>0</v>
      </c>
      <c r="D165" s="13"/>
      <c r="E165" s="33" t="s">
        <v>68</v>
      </c>
      <c r="F165" s="20">
        <v>369727.07</v>
      </c>
      <c r="G165" s="24">
        <f t="shared" si="5"/>
        <v>0</v>
      </c>
    </row>
    <row r="166" spans="1:7" ht="15.75" hidden="1">
      <c r="A166" s="8"/>
      <c r="B166" s="37"/>
      <c r="C166" s="43">
        <f t="shared" si="4"/>
        <v>0</v>
      </c>
      <c r="D166" s="13"/>
      <c r="E166" s="33" t="s">
        <v>18</v>
      </c>
      <c r="F166" s="20">
        <v>26904.5</v>
      </c>
      <c r="G166" s="24">
        <f t="shared" si="5"/>
        <v>0</v>
      </c>
    </row>
    <row r="167" spans="1:7" ht="15.75" hidden="1">
      <c r="A167" s="8"/>
      <c r="B167" s="37"/>
      <c r="C167" s="43">
        <f t="shared" si="4"/>
        <v>0</v>
      </c>
      <c r="D167" s="13"/>
      <c r="E167" s="33" t="s">
        <v>89</v>
      </c>
      <c r="F167" s="20">
        <v>174400</v>
      </c>
      <c r="G167" s="24">
        <f t="shared" si="5"/>
        <v>0</v>
      </c>
    </row>
    <row r="168" spans="1:7" ht="15.75" hidden="1">
      <c r="A168" s="8"/>
      <c r="B168" s="37"/>
      <c r="C168" s="43">
        <f t="shared" si="4"/>
        <v>0</v>
      </c>
      <c r="D168" s="13"/>
      <c r="E168" s="33" t="s">
        <v>88</v>
      </c>
      <c r="F168" s="20">
        <v>39526.32</v>
      </c>
      <c r="G168" s="24">
        <f t="shared" si="5"/>
        <v>0</v>
      </c>
    </row>
    <row r="169" spans="1:7" ht="15.75" hidden="1">
      <c r="A169" s="8"/>
      <c r="B169" s="37"/>
      <c r="C169" s="43">
        <f t="shared" si="4"/>
        <v>0</v>
      </c>
      <c r="D169" s="13"/>
      <c r="E169" s="33" t="s">
        <v>72</v>
      </c>
      <c r="F169" s="20">
        <v>418719.71</v>
      </c>
      <c r="G169" s="24">
        <f t="shared" si="5"/>
        <v>0</v>
      </c>
    </row>
    <row r="170" spans="1:7" ht="30" hidden="1">
      <c r="A170" s="8"/>
      <c r="B170" s="37"/>
      <c r="C170" s="43">
        <f t="shared" si="4"/>
        <v>0</v>
      </c>
      <c r="D170" s="13"/>
      <c r="E170" s="33" t="s">
        <v>105</v>
      </c>
      <c r="F170" s="20">
        <v>111436.28</v>
      </c>
      <c r="G170" s="24">
        <f t="shared" si="5"/>
        <v>0</v>
      </c>
    </row>
    <row r="171" spans="1:7" ht="15.75" hidden="1">
      <c r="A171" s="8"/>
      <c r="B171" s="37"/>
      <c r="C171" s="43">
        <f t="shared" si="4"/>
        <v>0</v>
      </c>
      <c r="D171" s="13"/>
      <c r="E171" s="30"/>
      <c r="F171" s="21">
        <f>SUM(F172:F173)/100*13.25</f>
        <v>8320.92315</v>
      </c>
      <c r="G171" s="24">
        <f t="shared" si="5"/>
        <v>0</v>
      </c>
    </row>
    <row r="172" spans="1:7" ht="15.75" hidden="1">
      <c r="A172" s="8"/>
      <c r="B172" s="37"/>
      <c r="C172" s="43">
        <f t="shared" si="4"/>
        <v>0</v>
      </c>
      <c r="D172" s="13"/>
      <c r="E172" s="33" t="s">
        <v>58</v>
      </c>
      <c r="F172" s="22">
        <v>53840.56</v>
      </c>
      <c r="G172" s="24">
        <f t="shared" si="5"/>
        <v>0</v>
      </c>
    </row>
    <row r="173" spans="1:7" ht="15.75" hidden="1">
      <c r="A173" s="8"/>
      <c r="B173" s="37"/>
      <c r="C173" s="43">
        <f t="shared" si="4"/>
        <v>0</v>
      </c>
      <c r="D173" s="13"/>
      <c r="E173" s="33" t="s">
        <v>60</v>
      </c>
      <c r="F173" s="22">
        <v>8958.86</v>
      </c>
      <c r="G173" s="24">
        <f t="shared" si="5"/>
        <v>0</v>
      </c>
    </row>
    <row r="174" spans="1:7" ht="15.75" hidden="1">
      <c r="A174" s="8"/>
      <c r="B174" s="37"/>
      <c r="C174" s="43">
        <f t="shared" si="4"/>
        <v>0</v>
      </c>
      <c r="D174" s="13"/>
      <c r="E174" s="30" t="s">
        <v>19</v>
      </c>
      <c r="F174" s="16">
        <v>2440</v>
      </c>
      <c r="G174" s="24">
        <f t="shared" si="5"/>
        <v>0</v>
      </c>
    </row>
    <row r="175" spans="1:7" ht="15.75" hidden="1">
      <c r="A175" s="8"/>
      <c r="B175" s="37"/>
      <c r="C175" s="43">
        <f t="shared" si="4"/>
        <v>0</v>
      </c>
      <c r="D175" s="13"/>
      <c r="E175" s="30" t="s">
        <v>20</v>
      </c>
      <c r="F175" s="16">
        <v>12800</v>
      </c>
      <c r="G175" s="24">
        <f t="shared" si="5"/>
        <v>0</v>
      </c>
    </row>
    <row r="176" spans="1:7" ht="15.75" hidden="1">
      <c r="A176" s="8"/>
      <c r="B176" s="37"/>
      <c r="C176" s="43">
        <f t="shared" si="4"/>
        <v>0</v>
      </c>
      <c r="D176" s="13"/>
      <c r="E176" s="30"/>
      <c r="F176" s="24"/>
      <c r="G176" s="24">
        <f t="shared" si="5"/>
        <v>0</v>
      </c>
    </row>
    <row r="177" spans="1:7" ht="15.75">
      <c r="A177" s="8" t="s">
        <v>17</v>
      </c>
      <c r="B177" s="37">
        <v>0</v>
      </c>
      <c r="C177" s="43">
        <v>0</v>
      </c>
      <c r="D177" s="13">
        <v>0</v>
      </c>
      <c r="E177" s="30" t="s">
        <v>21</v>
      </c>
      <c r="F177" s="15">
        <v>92182</v>
      </c>
      <c r="G177" s="24">
        <f t="shared" si="5"/>
        <v>0</v>
      </c>
    </row>
    <row r="178" spans="1:7" ht="15" hidden="1">
      <c r="A178" s="8"/>
      <c r="B178" s="37"/>
      <c r="C178" s="13">
        <f>SUM(C6:C136)</f>
        <v>1140449.96</v>
      </c>
      <c r="D178" s="13"/>
      <c r="E178" s="30"/>
      <c r="F178" s="24"/>
      <c r="G178" s="24">
        <f t="shared" si="5"/>
        <v>0</v>
      </c>
    </row>
    <row r="179" spans="1:7" ht="15" hidden="1">
      <c r="A179" s="8" t="s">
        <v>16</v>
      </c>
      <c r="B179" s="37">
        <v>72000</v>
      </c>
      <c r="C179" s="13">
        <v>59234.4</v>
      </c>
      <c r="D179" s="13"/>
      <c r="E179" s="30"/>
      <c r="F179" s="24"/>
      <c r="G179" s="24">
        <f t="shared" si="5"/>
        <v>72000</v>
      </c>
    </row>
    <row r="180" spans="1:7" ht="15.75" customHeight="1">
      <c r="A180" s="8"/>
      <c r="B180" s="41">
        <f aca="true" t="shared" si="6" ref="B180:G180">B6+B13+B87+B106+B124+B130+B136+B148+B150+B152+B154+B158+B163+B177</f>
        <v>3562857.14</v>
      </c>
      <c r="C180" s="41">
        <f t="shared" si="6"/>
        <v>3192239.31</v>
      </c>
      <c r="D180" s="41">
        <f t="shared" si="6"/>
        <v>3562857.14</v>
      </c>
      <c r="E180" s="41" t="e">
        <f t="shared" si="6"/>
        <v>#VALUE!</v>
      </c>
      <c r="F180" s="41">
        <f t="shared" si="6"/>
        <v>8926850.973424999</v>
      </c>
      <c r="G180" s="41">
        <f t="shared" si="6"/>
        <v>0</v>
      </c>
    </row>
    <row r="181" spans="1:10" ht="32.25" customHeight="1">
      <c r="A181" s="63" t="s">
        <v>166</v>
      </c>
      <c r="B181" s="64"/>
      <c r="C181" s="64"/>
      <c r="D181" s="64"/>
      <c r="E181" s="64"/>
      <c r="F181" s="64"/>
      <c r="G181" s="64"/>
      <c r="H181" s="64"/>
      <c r="I181" s="64"/>
      <c r="J181" s="44"/>
    </row>
    <row r="182" spans="1:10" ht="21">
      <c r="A182" s="65" t="s">
        <v>167</v>
      </c>
      <c r="B182" s="65"/>
      <c r="C182" s="65"/>
      <c r="D182" s="65"/>
      <c r="E182" s="65"/>
      <c r="F182" s="65"/>
      <c r="G182" s="65"/>
      <c r="H182" s="65"/>
      <c r="I182" s="65"/>
      <c r="J182" s="44" t="s">
        <v>142</v>
      </c>
    </row>
    <row r="183" spans="1:10" ht="70.5" customHeight="1">
      <c r="A183" s="45"/>
      <c r="B183" s="66" t="s">
        <v>143</v>
      </c>
      <c r="C183" s="66"/>
      <c r="D183" s="67" t="s">
        <v>144</v>
      </c>
      <c r="E183" s="68"/>
      <c r="F183" s="46"/>
      <c r="G183" s="46"/>
      <c r="H183" s="67" t="s">
        <v>145</v>
      </c>
      <c r="I183" s="68"/>
      <c r="J183" s="44"/>
    </row>
    <row r="184" spans="1:10" ht="15">
      <c r="A184" s="45"/>
      <c r="B184" s="47" t="s">
        <v>146</v>
      </c>
      <c r="C184" s="47" t="s">
        <v>147</v>
      </c>
      <c r="D184" s="47" t="s">
        <v>146</v>
      </c>
      <c r="E184" s="47" t="s">
        <v>147</v>
      </c>
      <c r="F184" s="47"/>
      <c r="G184" s="47" t="s">
        <v>147</v>
      </c>
      <c r="H184" s="47" t="s">
        <v>146</v>
      </c>
      <c r="I184" s="47" t="s">
        <v>147</v>
      </c>
      <c r="J184" s="44"/>
    </row>
    <row r="185" spans="1:11" ht="15">
      <c r="A185" s="45" t="s">
        <v>148</v>
      </c>
      <c r="B185" s="48">
        <v>101269.09</v>
      </c>
      <c r="C185" s="48">
        <v>89246.45</v>
      </c>
      <c r="D185" s="48">
        <v>223269.09</v>
      </c>
      <c r="E185" s="48">
        <f>D185*J185</f>
        <v>196476.7992</v>
      </c>
      <c r="F185" s="48"/>
      <c r="G185" s="48">
        <v>197815.8</v>
      </c>
      <c r="H185" s="49">
        <v>324685.51</v>
      </c>
      <c r="I185" s="48">
        <v>287062.25</v>
      </c>
      <c r="J185" s="50">
        <v>0.88</v>
      </c>
      <c r="K185" s="59"/>
    </row>
    <row r="186" spans="1:11" ht="15">
      <c r="A186" s="45" t="s">
        <v>149</v>
      </c>
      <c r="B186" s="48">
        <v>101454.55</v>
      </c>
      <c r="C186" s="48">
        <f>B186*0.84</f>
        <v>85221.822</v>
      </c>
      <c r="D186" s="48">
        <v>284521.61</v>
      </c>
      <c r="E186" s="48">
        <f aca="true" t="shared" si="7" ref="E186:E195">D186*J186</f>
        <v>238998.1524</v>
      </c>
      <c r="F186" s="48"/>
      <c r="G186" s="48">
        <v>239824.83</v>
      </c>
      <c r="H186" s="49">
        <v>385976.16</v>
      </c>
      <c r="I186" s="48">
        <v>325046.65</v>
      </c>
      <c r="J186" s="50">
        <v>0.84</v>
      </c>
      <c r="K186" s="59"/>
    </row>
    <row r="187" spans="1:11" ht="15">
      <c r="A187" s="45" t="s">
        <v>150</v>
      </c>
      <c r="B187" s="48">
        <v>102845.15</v>
      </c>
      <c r="C187" s="48">
        <f>B187*0.98</f>
        <v>100788.24699999999</v>
      </c>
      <c r="D187" s="48">
        <v>254412.19</v>
      </c>
      <c r="E187" s="48">
        <f t="shared" si="7"/>
        <v>249323.9462</v>
      </c>
      <c r="F187" s="48"/>
      <c r="G187" s="48">
        <v>247926.24</v>
      </c>
      <c r="H187" s="49">
        <v>357257.34</v>
      </c>
      <c r="I187" s="48">
        <v>348714.49</v>
      </c>
      <c r="J187" s="50">
        <v>0.98</v>
      </c>
      <c r="K187" s="59"/>
    </row>
    <row r="188" spans="1:10" ht="15">
      <c r="A188" s="45" t="s">
        <v>151</v>
      </c>
      <c r="B188" s="48">
        <v>102412.69</v>
      </c>
      <c r="C188" s="48">
        <f>B188*0.9</f>
        <v>92171.421</v>
      </c>
      <c r="D188" s="48">
        <v>204002.79</v>
      </c>
      <c r="E188" s="48">
        <f t="shared" si="7"/>
        <v>183602.511</v>
      </c>
      <c r="F188" s="48"/>
      <c r="G188" s="48">
        <v>183453.13</v>
      </c>
      <c r="H188" s="49">
        <v>306415.69</v>
      </c>
      <c r="I188" s="48">
        <v>275624.55</v>
      </c>
      <c r="J188" s="50">
        <v>0.9</v>
      </c>
    </row>
    <row r="189" spans="1:11" ht="15">
      <c r="A189" s="45" t="s">
        <v>152</v>
      </c>
      <c r="B189" s="48">
        <v>102048.9</v>
      </c>
      <c r="C189" s="48">
        <f>B189*0.95</f>
        <v>96946.45499999999</v>
      </c>
      <c r="D189" s="48">
        <v>186275.62</v>
      </c>
      <c r="E189" s="48">
        <f t="shared" si="7"/>
        <v>176961.83899999998</v>
      </c>
      <c r="F189" s="48"/>
      <c r="G189" s="48">
        <v>176881.04</v>
      </c>
      <c r="H189" s="49">
        <v>288324.52</v>
      </c>
      <c r="I189" s="48">
        <v>273827.5</v>
      </c>
      <c r="J189" s="50">
        <v>0.95</v>
      </c>
      <c r="K189" s="51"/>
    </row>
    <row r="190" spans="1:10" ht="15">
      <c r="A190" s="45" t="s">
        <v>153</v>
      </c>
      <c r="B190" s="48">
        <v>102048.9</v>
      </c>
      <c r="C190" s="48">
        <f>B190*0.95</f>
        <v>96946.45499999999</v>
      </c>
      <c r="D190" s="48">
        <v>133750.2</v>
      </c>
      <c r="E190" s="48">
        <f t="shared" si="7"/>
        <v>127062.69</v>
      </c>
      <c r="F190" s="48"/>
      <c r="G190" s="48">
        <v>128058.42</v>
      </c>
      <c r="H190" s="49">
        <v>235799.1</v>
      </c>
      <c r="I190" s="48">
        <v>225004.88</v>
      </c>
      <c r="J190" s="50">
        <v>0.95</v>
      </c>
    </row>
    <row r="191" spans="1:12" ht="15">
      <c r="A191" s="45" t="s">
        <v>154</v>
      </c>
      <c r="B191" s="48">
        <v>101117.85</v>
      </c>
      <c r="C191" s="48">
        <f>B191*1.13</f>
        <v>114263.1705</v>
      </c>
      <c r="D191" s="48">
        <v>73840.62</v>
      </c>
      <c r="E191" s="48">
        <f t="shared" si="7"/>
        <v>83439.9006</v>
      </c>
      <c r="F191" s="48"/>
      <c r="G191" s="48">
        <v>84261.27</v>
      </c>
      <c r="H191" s="49">
        <v>174958.47</v>
      </c>
      <c r="I191" s="48">
        <v>198524.44</v>
      </c>
      <c r="J191" s="50">
        <v>1.13</v>
      </c>
      <c r="L191" s="51"/>
    </row>
    <row r="192" spans="1:10" ht="15">
      <c r="A192" s="45" t="s">
        <v>155</v>
      </c>
      <c r="B192" s="48">
        <v>102048.06</v>
      </c>
      <c r="C192" s="48">
        <f>B192*1.07</f>
        <v>109191.42420000001</v>
      </c>
      <c r="D192" s="48">
        <v>85975.16</v>
      </c>
      <c r="E192" s="48">
        <f t="shared" si="7"/>
        <v>91993.42120000001</v>
      </c>
      <c r="F192" s="48"/>
      <c r="G192" s="48">
        <v>85990.84</v>
      </c>
      <c r="H192" s="49">
        <v>188024.06</v>
      </c>
      <c r="I192" s="48">
        <f>H192*1.07</f>
        <v>201185.74420000002</v>
      </c>
      <c r="J192" s="50">
        <v>1.07</v>
      </c>
    </row>
    <row r="193" spans="1:10" ht="15">
      <c r="A193" s="45" t="s">
        <v>156</v>
      </c>
      <c r="B193" s="48">
        <v>124509.25</v>
      </c>
      <c r="C193" s="48">
        <f>B193*0.85</f>
        <v>105832.8625</v>
      </c>
      <c r="D193" s="48">
        <v>65082.78</v>
      </c>
      <c r="E193" s="48">
        <f t="shared" si="7"/>
        <v>55320.363</v>
      </c>
      <c r="F193" s="48"/>
      <c r="G193" s="48">
        <v>56023.88</v>
      </c>
      <c r="H193" s="49">
        <v>189592.03</v>
      </c>
      <c r="I193" s="48">
        <v>161856.74</v>
      </c>
      <c r="J193" s="50">
        <v>0.85</v>
      </c>
    </row>
    <row r="194" spans="1:10" ht="15">
      <c r="A194" s="45" t="s">
        <v>157</v>
      </c>
      <c r="B194" s="48">
        <v>109258.38</v>
      </c>
      <c r="C194" s="48">
        <v>78666.03</v>
      </c>
      <c r="D194" s="48">
        <v>228727.12</v>
      </c>
      <c r="E194" s="48">
        <f t="shared" si="7"/>
        <v>247025.28960000002</v>
      </c>
      <c r="F194" s="48"/>
      <c r="G194" s="48">
        <v>152455.95</v>
      </c>
      <c r="H194" s="49">
        <v>214174.6</v>
      </c>
      <c r="I194" s="48">
        <v>231121.98</v>
      </c>
      <c r="J194" s="50">
        <v>1.08</v>
      </c>
    </row>
    <row r="195" spans="1:10" ht="15">
      <c r="A195" s="45" t="s">
        <v>158</v>
      </c>
      <c r="B195" s="48">
        <v>109258.38</v>
      </c>
      <c r="C195" s="48">
        <f>B195*0.72</f>
        <v>78666.0336</v>
      </c>
      <c r="D195" s="48">
        <v>203798.6</v>
      </c>
      <c r="E195" s="48">
        <f t="shared" si="7"/>
        <v>146734.992</v>
      </c>
      <c r="F195" s="48"/>
      <c r="G195" s="48">
        <v>148085.18</v>
      </c>
      <c r="H195" s="49">
        <v>313056.98</v>
      </c>
      <c r="I195" s="48">
        <v>226751.22</v>
      </c>
      <c r="J195" s="50">
        <v>0.72</v>
      </c>
    </row>
    <row r="196" spans="1:10" ht="15">
      <c r="A196" s="45" t="s">
        <v>159</v>
      </c>
      <c r="B196" s="48">
        <v>109258.38</v>
      </c>
      <c r="C196" s="48">
        <v>78666.03</v>
      </c>
      <c r="D196" s="48">
        <v>475334.41</v>
      </c>
      <c r="E196" s="48">
        <f>D196*J196</f>
        <v>356500.8075</v>
      </c>
      <c r="F196" s="48"/>
      <c r="G196" s="48">
        <v>358852.84</v>
      </c>
      <c r="H196" s="49">
        <v>584592.79</v>
      </c>
      <c r="I196" s="48">
        <v>437518.87</v>
      </c>
      <c r="J196" s="50">
        <v>0.75</v>
      </c>
    </row>
    <row r="197" spans="1:10" ht="15">
      <c r="A197" s="52" t="s">
        <v>163</v>
      </c>
      <c r="B197" s="53">
        <f aca="true" t="shared" si="8" ref="B197:I197">SUM(B185:B196)</f>
        <v>1267529.5799999996</v>
      </c>
      <c r="C197" s="53">
        <f t="shared" si="8"/>
        <v>1126606.4008</v>
      </c>
      <c r="D197" s="53">
        <f t="shared" si="8"/>
        <v>2418990.19</v>
      </c>
      <c r="E197" s="53">
        <f t="shared" si="8"/>
        <v>2153440.7117</v>
      </c>
      <c r="F197" s="53"/>
      <c r="G197" s="53">
        <f>SUM(G185:G196)</f>
        <v>2059629.42</v>
      </c>
      <c r="H197" s="53">
        <f t="shared" si="8"/>
        <v>3562857.25</v>
      </c>
      <c r="I197" s="53">
        <f t="shared" si="8"/>
        <v>3192239.3142</v>
      </c>
      <c r="J197" s="44"/>
    </row>
    <row r="198" spans="1:10" ht="15">
      <c r="A198" s="52" t="s">
        <v>160</v>
      </c>
      <c r="B198" s="53"/>
      <c r="C198" s="53"/>
      <c r="D198" s="53"/>
      <c r="E198" s="53"/>
      <c r="F198" s="53"/>
      <c r="G198" s="53"/>
      <c r="H198" s="53">
        <v>594127.38</v>
      </c>
      <c r="I198" s="53"/>
      <c r="J198" s="44"/>
    </row>
    <row r="199" spans="1:10" ht="15">
      <c r="A199" s="52" t="s">
        <v>161</v>
      </c>
      <c r="B199" s="54"/>
      <c r="C199" s="55"/>
      <c r="D199" s="49"/>
      <c r="E199" s="49"/>
      <c r="F199" s="49"/>
      <c r="G199" s="49"/>
      <c r="H199" s="54">
        <f>H197+H198</f>
        <v>4156984.63</v>
      </c>
      <c r="I199" s="56">
        <f>I197+I198</f>
        <v>3192239.3142</v>
      </c>
      <c r="J199" s="57"/>
    </row>
    <row r="200" spans="1:10" ht="21">
      <c r="A200" s="60" t="s">
        <v>162</v>
      </c>
      <c r="B200" s="60"/>
      <c r="C200" s="60"/>
      <c r="D200" s="60"/>
      <c r="E200" s="60"/>
      <c r="F200" s="58"/>
      <c r="G200" s="58"/>
      <c r="H200" s="61">
        <f>H199-I199</f>
        <v>964745.3158</v>
      </c>
      <c r="I200" s="61"/>
      <c r="J200" s="44"/>
    </row>
    <row r="201" spans="5:6" ht="15">
      <c r="E201" s="5"/>
      <c r="F201" s="7"/>
    </row>
    <row r="202" spans="5:6" ht="15">
      <c r="E202" s="5"/>
      <c r="F202" s="7"/>
    </row>
    <row r="203" spans="5:6" ht="15">
      <c r="E203" s="5"/>
      <c r="F203" s="7"/>
    </row>
    <row r="204" spans="5:6" ht="15">
      <c r="E204" s="5"/>
      <c r="F204" s="7"/>
    </row>
    <row r="205" spans="5:6" ht="15">
      <c r="E205" s="5"/>
      <c r="F205" s="7"/>
    </row>
    <row r="206" spans="5:6" ht="15">
      <c r="E206" s="5"/>
      <c r="F206" s="7"/>
    </row>
    <row r="207" spans="5:6" ht="15">
      <c r="E207" s="5"/>
      <c r="F207" s="7"/>
    </row>
    <row r="208" spans="5:6" ht="15">
      <c r="E208" s="5"/>
      <c r="F208" s="7"/>
    </row>
    <row r="209" spans="5:6" ht="15">
      <c r="E209" s="5"/>
      <c r="F209" s="7"/>
    </row>
    <row r="210" spans="5:6" ht="15">
      <c r="E210" s="5"/>
      <c r="F210" s="7"/>
    </row>
    <row r="211" spans="5:6" ht="15">
      <c r="E211" s="5"/>
      <c r="F211" s="7"/>
    </row>
    <row r="212" spans="5:6" ht="15">
      <c r="E212" s="5"/>
      <c r="F212" s="7"/>
    </row>
    <row r="213" spans="5:6" ht="15">
      <c r="E213" s="5"/>
      <c r="F213" s="7"/>
    </row>
    <row r="214" spans="5:6" ht="15">
      <c r="E214" s="5"/>
      <c r="F214" s="7"/>
    </row>
    <row r="215" spans="5:6" ht="15">
      <c r="E215" s="5"/>
      <c r="F215" s="7"/>
    </row>
    <row r="216" spans="5:6" ht="15">
      <c r="E216" s="5"/>
      <c r="F216" s="7"/>
    </row>
    <row r="217" spans="5:6" ht="15">
      <c r="E217" s="5"/>
      <c r="F217" s="7"/>
    </row>
    <row r="218" spans="5:6" ht="15">
      <c r="E218" s="5"/>
      <c r="F218" s="7"/>
    </row>
    <row r="219" spans="5:6" ht="15">
      <c r="E219" s="5"/>
      <c r="F219" s="7"/>
    </row>
    <row r="220" spans="5:6" ht="15">
      <c r="E220" s="5"/>
      <c r="F220" s="7"/>
    </row>
    <row r="221" spans="5:6" ht="15">
      <c r="E221" s="5"/>
      <c r="F221" s="7"/>
    </row>
    <row r="222" spans="5:6" ht="15">
      <c r="E222" s="5"/>
      <c r="F222" s="7"/>
    </row>
    <row r="223" spans="5:6" ht="15">
      <c r="E223" s="5"/>
      <c r="F223" s="7"/>
    </row>
    <row r="224" spans="5:6" ht="15">
      <c r="E224" s="5"/>
      <c r="F224" s="6"/>
    </row>
    <row r="225" spans="5:6" ht="15">
      <c r="E225" s="5"/>
      <c r="F225" s="6"/>
    </row>
    <row r="226" spans="5:6" ht="15">
      <c r="E226" s="5"/>
      <c r="F226" s="6"/>
    </row>
    <row r="227" spans="5:6" ht="15">
      <c r="E227" s="5"/>
      <c r="F227" s="6"/>
    </row>
    <row r="228" spans="5:6" ht="15">
      <c r="E228" s="5"/>
      <c r="F228" s="6"/>
    </row>
    <row r="229" spans="5:6" ht="15">
      <c r="E229" s="5"/>
      <c r="F229" s="6"/>
    </row>
    <row r="230" spans="5:6" ht="15">
      <c r="E230" s="5"/>
      <c r="F230" s="6"/>
    </row>
    <row r="231" spans="5:6" ht="15">
      <c r="E231" s="5"/>
      <c r="F231" s="6"/>
    </row>
    <row r="232" spans="5:6" ht="15">
      <c r="E232" s="5"/>
      <c r="F232" s="6"/>
    </row>
    <row r="233" spans="5:6" ht="15">
      <c r="E233" s="5"/>
      <c r="F233" s="6"/>
    </row>
    <row r="234" spans="5:6" ht="15">
      <c r="E234" s="5"/>
      <c r="F234" s="6"/>
    </row>
    <row r="235" spans="5:6" ht="15">
      <c r="E235" s="5"/>
      <c r="F235" s="6"/>
    </row>
    <row r="236" spans="5:6" ht="15">
      <c r="E236" s="5"/>
      <c r="F236" s="6"/>
    </row>
    <row r="237" spans="5:6" ht="15">
      <c r="E237" s="5"/>
      <c r="F237" s="6"/>
    </row>
    <row r="238" spans="5:6" ht="15">
      <c r="E238" s="5"/>
      <c r="F238" s="6"/>
    </row>
    <row r="239" spans="5:6" ht="15">
      <c r="E239" s="5"/>
      <c r="F239" s="6"/>
    </row>
    <row r="240" spans="5:6" ht="15">
      <c r="E240" s="5"/>
      <c r="F240" s="6"/>
    </row>
  </sheetData>
  <sheetProtection/>
  <mergeCells count="8">
    <mergeCell ref="A200:E200"/>
    <mergeCell ref="H200:I200"/>
    <mergeCell ref="A1:G1"/>
    <mergeCell ref="A181:I181"/>
    <mergeCell ref="A182:I182"/>
    <mergeCell ref="B183:C183"/>
    <mergeCell ref="D183:E183"/>
    <mergeCell ref="H183:I183"/>
  </mergeCells>
  <printOptions/>
  <pageMargins left="0" right="0" top="0" bottom="0" header="0.31496062992125984" footer="0.31496062992125984"/>
  <pageSetup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Очилова</dc:creator>
  <cp:keywords/>
  <dc:description/>
  <cp:lastModifiedBy>пет петров петрович</cp:lastModifiedBy>
  <cp:lastPrinted>2015-03-24T13:10:27Z</cp:lastPrinted>
  <dcterms:created xsi:type="dcterms:W3CDTF">2014-01-23T12:00:21Z</dcterms:created>
  <dcterms:modified xsi:type="dcterms:W3CDTF">2015-03-25T19:38:09Z</dcterms:modified>
  <cp:category/>
  <cp:version/>
  <cp:contentType/>
  <cp:contentStatus/>
</cp:coreProperties>
</file>